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drawings/drawing5.xml" ContentType="application/vnd.openxmlformats-officedocument.drawing+xml"/>
  <Override PartName="/xl/ctrlProps/ctrlProp5.xml" ContentType="application/vnd.ms-excel.controlproperties+xml"/>
  <Override PartName="/xl/drawings/drawing6.xml" ContentType="application/vnd.openxmlformats-officedocument.drawing+xml"/>
  <Override PartName="/xl/ctrlProps/ctrlProp6.xml" ContentType="application/vnd.ms-excel.controlproperties+xml"/>
  <Override PartName="/xl/drawings/drawing7.xml" ContentType="application/vnd.openxmlformats-officedocument.drawing+xml"/>
  <Override PartName="/xl/ctrlProps/ctrlProp7.xml" ContentType="application/vnd.ms-excel.controlproperties+xml"/>
  <Override PartName="/xl/drawings/drawing8.xml" ContentType="application/vnd.openxmlformats-officedocument.drawing+xml"/>
  <Override PartName="/xl/ctrlProps/ctrlProp8.xml" ContentType="application/vnd.ms-excel.controlproperties+xml"/>
  <Override PartName="/xl/drawings/drawing9.xml" ContentType="application/vnd.openxmlformats-officedocument.drawing+xml"/>
  <Override PartName="/xl/ctrlProps/ctrlProp9.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3620" activeTab="8"/>
  </bookViews>
  <sheets>
    <sheet name="Андреевское" sheetId="10" r:id="rId1"/>
    <sheet name="Баганское" sheetId="11" r:id="rId2"/>
    <sheet name="Ивановское" sheetId="12" r:id="rId3"/>
    <sheet name="Казанское" sheetId="13" r:id="rId4"/>
    <sheet name="Кузнецовское" sheetId="14" r:id="rId5"/>
    <sheet name="Лозовское" sheetId="15" r:id="rId6"/>
    <sheet name="Мироновское" sheetId="16" r:id="rId7"/>
    <sheet name="Палецкое" sheetId="17" r:id="rId8"/>
    <sheet name="Савкинское" sheetId="18"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18" l="1"/>
  <c r="C222" i="18"/>
  <c r="C221" i="18"/>
  <c r="C220" i="18"/>
  <c r="C219" i="18"/>
  <c r="C218" i="18"/>
  <c r="C217" i="18"/>
  <c r="C216" i="18"/>
  <c r="C215" i="18"/>
  <c r="C214" i="18"/>
  <c r="C213" i="18"/>
  <c r="C212" i="18"/>
  <c r="C211" i="18"/>
  <c r="C210" i="18"/>
  <c r="C209" i="18"/>
  <c r="C208" i="18"/>
  <c r="C207" i="18"/>
  <c r="C206" i="18"/>
  <c r="C205" i="18"/>
  <c r="C204" i="18"/>
  <c r="C203" i="18"/>
  <c r="C202" i="18"/>
  <c r="C201" i="18"/>
  <c r="C200" i="18"/>
  <c r="C199" i="18"/>
  <c r="C198" i="18"/>
  <c r="C197" i="18"/>
  <c r="C196" i="18"/>
  <c r="C195" i="18"/>
  <c r="C194" i="18"/>
  <c r="C193" i="18"/>
  <c r="C192" i="18"/>
  <c r="C191" i="18"/>
  <c r="C190" i="18"/>
  <c r="C189" i="18"/>
  <c r="C188" i="18"/>
  <c r="C187" i="18"/>
  <c r="C186" i="18"/>
  <c r="C185" i="18"/>
  <c r="C184" i="18"/>
  <c r="C183" i="18"/>
  <c r="C182" i="18"/>
  <c r="C181" i="18"/>
  <c r="C180" i="18"/>
  <c r="C179" i="18"/>
  <c r="C178" i="18"/>
  <c r="C177" i="18"/>
  <c r="C176" i="18"/>
  <c r="C175" i="18"/>
  <c r="C174" i="18"/>
  <c r="C173" i="18"/>
  <c r="C172" i="18"/>
  <c r="C171" i="18"/>
  <c r="C170" i="18"/>
  <c r="C169" i="18"/>
  <c r="C168" i="18"/>
  <c r="C167" i="18"/>
  <c r="C166" i="18"/>
  <c r="C165" i="18"/>
  <c r="C164" i="18"/>
  <c r="C163" i="18"/>
  <c r="C162" i="18"/>
  <c r="C161" i="18"/>
  <c r="C160" i="18"/>
  <c r="C159" i="18"/>
  <c r="C158" i="18"/>
  <c r="C157" i="18"/>
  <c r="C156" i="18"/>
  <c r="C155" i="18"/>
  <c r="C154" i="18"/>
  <c r="C153" i="18"/>
  <c r="C152" i="18"/>
  <c r="C151" i="18"/>
  <c r="C150" i="18"/>
  <c r="C149" i="18"/>
  <c r="C148" i="18"/>
  <c r="C147" i="18"/>
  <c r="C146" i="18"/>
  <c r="C145" i="18"/>
  <c r="C144" i="18"/>
  <c r="B144" i="18"/>
  <c r="B145" i="18" s="1"/>
  <c r="B146" i="18" s="1"/>
  <c r="B147" i="18" s="1"/>
  <c r="B148" i="18" s="1"/>
  <c r="B149" i="18" s="1"/>
  <c r="B150" i="18" s="1"/>
  <c r="B151" i="18" s="1"/>
  <c r="B152" i="18" s="1"/>
  <c r="B153" i="18" s="1"/>
  <c r="B154" i="18" s="1"/>
  <c r="B155" i="18" s="1"/>
  <c r="B156" i="18" s="1"/>
  <c r="B157" i="18" s="1"/>
  <c r="B158" i="18" s="1"/>
  <c r="B159" i="18" s="1"/>
  <c r="B160" i="18" s="1"/>
  <c r="B161" i="18" s="1"/>
  <c r="B162" i="18" s="1"/>
  <c r="B163" i="18" s="1"/>
  <c r="B164" i="18" s="1"/>
  <c r="B165" i="18" s="1"/>
  <c r="B166" i="18" s="1"/>
  <c r="B167" i="18" s="1"/>
  <c r="B168" i="18" s="1"/>
  <c r="B169" i="18" s="1"/>
  <c r="B170" i="18" s="1"/>
  <c r="B171" i="18" s="1"/>
  <c r="B172" i="18" s="1"/>
  <c r="B173" i="18" s="1"/>
  <c r="B174" i="18" s="1"/>
  <c r="B175" i="18" s="1"/>
  <c r="B176" i="18" s="1"/>
  <c r="B177" i="18" s="1"/>
  <c r="B178" i="18" s="1"/>
  <c r="B179" i="18" s="1"/>
  <c r="B180" i="18" s="1"/>
  <c r="B181" i="18" s="1"/>
  <c r="B182" i="18" s="1"/>
  <c r="B183" i="18" s="1"/>
  <c r="B184" i="18" s="1"/>
  <c r="B185" i="18" s="1"/>
  <c r="B186" i="18" s="1"/>
  <c r="B187" i="18" s="1"/>
  <c r="B188" i="18" s="1"/>
  <c r="B189" i="18" s="1"/>
  <c r="B190" i="18" s="1"/>
  <c r="B191" i="18" s="1"/>
  <c r="B192" i="18" s="1"/>
  <c r="B193" i="18" s="1"/>
  <c r="B194" i="18" s="1"/>
  <c r="B195" i="18" s="1"/>
  <c r="B196" i="18" s="1"/>
  <c r="B197" i="18" s="1"/>
  <c r="B198" i="18" s="1"/>
  <c r="B199" i="18" s="1"/>
  <c r="B200" i="18" s="1"/>
  <c r="B201" i="18" s="1"/>
  <c r="B202" i="18" s="1"/>
  <c r="B203" i="18" s="1"/>
  <c r="B204" i="18" s="1"/>
  <c r="B205" i="18" s="1"/>
  <c r="B206" i="18" s="1"/>
  <c r="B207" i="18" s="1"/>
  <c r="B208" i="18" s="1"/>
  <c r="B209" i="18" s="1"/>
  <c r="B210" i="18" s="1"/>
  <c r="B211" i="18" s="1"/>
  <c r="B212" i="18" s="1"/>
  <c r="B213" i="18" s="1"/>
  <c r="B214" i="18" s="1"/>
  <c r="B215" i="18" s="1"/>
  <c r="B216" i="18" s="1"/>
  <c r="B217" i="18" s="1"/>
  <c r="B218" i="18" s="1"/>
  <c r="B219" i="18" s="1"/>
  <c r="B220" i="18" s="1"/>
  <c r="B221" i="18" s="1"/>
  <c r="B222" i="18" s="1"/>
  <c r="B223" i="18" s="1"/>
  <c r="C143" i="18"/>
  <c r="C140" i="18"/>
  <c r="C138" i="18"/>
  <c r="C137" i="18"/>
  <c r="C136" i="18"/>
  <c r="C135" i="18"/>
  <c r="C125" i="18"/>
  <c r="C122" i="18"/>
  <c r="C121" i="18"/>
  <c r="C120" i="18"/>
  <c r="C119" i="18"/>
  <c r="C118" i="18"/>
  <c r="C117" i="18"/>
  <c r="C116" i="18"/>
  <c r="C115" i="18"/>
  <c r="C114" i="18"/>
  <c r="C113" i="18"/>
  <c r="C112" i="18"/>
  <c r="C111" i="18"/>
  <c r="C110" i="18"/>
  <c r="C109" i="18"/>
  <c r="C108" i="18"/>
  <c r="C107" i="18"/>
  <c r="C106" i="18"/>
  <c r="C105" i="18"/>
  <c r="C104" i="18"/>
  <c r="C103" i="18"/>
  <c r="C102" i="18"/>
  <c r="C101" i="18"/>
  <c r="C100" i="18"/>
  <c r="C99" i="18"/>
  <c r="C98" i="18"/>
  <c r="C97" i="18"/>
  <c r="C96" i="18"/>
  <c r="C93" i="18"/>
  <c r="C92" i="18"/>
  <c r="C91" i="18"/>
  <c r="C90" i="18"/>
  <c r="C89" i="18"/>
  <c r="C88" i="18"/>
  <c r="C87" i="18"/>
  <c r="C86" i="18"/>
  <c r="C85" i="18"/>
  <c r="C82" i="18"/>
  <c r="C81" i="18"/>
  <c r="C80" i="18"/>
  <c r="C79" i="18"/>
  <c r="C78" i="18"/>
  <c r="C77" i="18"/>
  <c r="C76" i="18"/>
  <c r="C75" i="18"/>
  <c r="C74" i="18"/>
  <c r="C73" i="18"/>
  <c r="C72" i="18"/>
  <c r="C71" i="18"/>
  <c r="C70" i="18"/>
  <c r="C69" i="18"/>
  <c r="C68" i="18"/>
  <c r="C67" i="18"/>
  <c r="C66" i="18"/>
  <c r="C65" i="18"/>
  <c r="C64" i="18"/>
  <c r="C63" i="18"/>
  <c r="C62" i="18"/>
  <c r="C61" i="18"/>
  <c r="C60" i="18"/>
  <c r="C59" i="18"/>
  <c r="C58" i="18"/>
  <c r="C57" i="18"/>
  <c r="C56" i="18"/>
  <c r="C55" i="18"/>
  <c r="C54" i="18"/>
  <c r="C53" i="18"/>
  <c r="C52" i="18"/>
  <c r="C51" i="18"/>
  <c r="C50" i="18"/>
  <c r="C49" i="18"/>
  <c r="C48" i="18"/>
  <c r="C47" i="18"/>
  <c r="C46" i="18"/>
  <c r="C45" i="18"/>
  <c r="C44" i="18"/>
  <c r="C43" i="18"/>
  <c r="C42" i="18"/>
  <c r="C41" i="18"/>
  <c r="C38" i="18"/>
  <c r="C37" i="18"/>
  <c r="C36" i="18"/>
  <c r="C35" i="18"/>
  <c r="C34" i="18"/>
  <c r="C33" i="18"/>
  <c r="C32" i="18"/>
  <c r="C31" i="18"/>
  <c r="C30" i="18"/>
  <c r="C29" i="18"/>
  <c r="C28" i="18"/>
  <c r="C23" i="18"/>
  <c r="C22" i="18"/>
  <c r="C21" i="18"/>
  <c r="C20" i="18"/>
  <c r="C19" i="18"/>
  <c r="C18" i="18"/>
  <c r="C13" i="18"/>
  <c r="B13" i="18"/>
  <c r="C12" i="18"/>
  <c r="B12" i="18"/>
  <c r="C11" i="18"/>
  <c r="B11" i="18"/>
  <c r="C10" i="18"/>
  <c r="B10" i="18"/>
  <c r="C9" i="18"/>
  <c r="B9" i="18"/>
  <c r="C8" i="18"/>
  <c r="B8" i="18"/>
  <c r="C7" i="18"/>
  <c r="B7" i="18"/>
  <c r="C6" i="18"/>
  <c r="B6" i="18"/>
  <c r="C5" i="18"/>
  <c r="B5" i="18"/>
  <c r="C4" i="18"/>
  <c r="B4" i="18"/>
  <c r="C2" i="18"/>
  <c r="C17" i="18" l="1"/>
  <c r="C223" i="17" l="1"/>
  <c r="C222" i="17"/>
  <c r="C221" i="17"/>
  <c r="C220" i="17"/>
  <c r="C219" i="17"/>
  <c r="C218" i="17"/>
  <c r="C217" i="17"/>
  <c r="C216" i="17"/>
  <c r="C215" i="17"/>
  <c r="C214" i="17"/>
  <c r="C213" i="17"/>
  <c r="C212" i="17"/>
  <c r="C211" i="17"/>
  <c r="C210" i="17"/>
  <c r="C209" i="17"/>
  <c r="C208" i="17"/>
  <c r="C207" i="17"/>
  <c r="C206" i="17"/>
  <c r="C205" i="17"/>
  <c r="C204" i="17"/>
  <c r="C203" i="17"/>
  <c r="C202" i="17"/>
  <c r="C201" i="17"/>
  <c r="C200" i="17"/>
  <c r="C199" i="17"/>
  <c r="C198" i="17"/>
  <c r="C197" i="17"/>
  <c r="C196" i="17"/>
  <c r="C195" i="17"/>
  <c r="C194" i="17"/>
  <c r="C193" i="17"/>
  <c r="C192" i="17"/>
  <c r="C191" i="17"/>
  <c r="C190" i="17"/>
  <c r="C189" i="17"/>
  <c r="C188" i="17"/>
  <c r="C187" i="17"/>
  <c r="C186" i="17"/>
  <c r="C185" i="17"/>
  <c r="C184" i="17"/>
  <c r="C183" i="17"/>
  <c r="C182" i="17"/>
  <c r="C181" i="17"/>
  <c r="C180" i="17"/>
  <c r="C179" i="17"/>
  <c r="C178" i="17"/>
  <c r="C177" i="17"/>
  <c r="C176" i="17"/>
  <c r="C175" i="17"/>
  <c r="C174" i="17"/>
  <c r="C173" i="17"/>
  <c r="C172" i="17"/>
  <c r="C171" i="17"/>
  <c r="C170" i="17"/>
  <c r="C169" i="17"/>
  <c r="C168" i="17"/>
  <c r="C167" i="17"/>
  <c r="C166" i="17"/>
  <c r="C165" i="17"/>
  <c r="C164" i="17"/>
  <c r="C163" i="17"/>
  <c r="C162" i="17"/>
  <c r="C161" i="17"/>
  <c r="C160" i="17"/>
  <c r="C159" i="17"/>
  <c r="C158" i="17"/>
  <c r="C157" i="17"/>
  <c r="C156" i="17"/>
  <c r="C155" i="17"/>
  <c r="C154" i="17"/>
  <c r="C153" i="17"/>
  <c r="C152" i="17"/>
  <c r="C151" i="17"/>
  <c r="C150" i="17"/>
  <c r="C149" i="17"/>
  <c r="C148" i="17"/>
  <c r="C147" i="17"/>
  <c r="C146" i="17"/>
  <c r="C145" i="17"/>
  <c r="C144" i="17"/>
  <c r="B144" i="17"/>
  <c r="B145" i="17" s="1"/>
  <c r="B146" i="17" s="1"/>
  <c r="B147" i="17" s="1"/>
  <c r="B148" i="17" s="1"/>
  <c r="B149" i="17" s="1"/>
  <c r="B150" i="17" s="1"/>
  <c r="B151" i="17" s="1"/>
  <c r="B152" i="17" s="1"/>
  <c r="B153" i="17" s="1"/>
  <c r="B154" i="17" s="1"/>
  <c r="B155" i="17" s="1"/>
  <c r="B156" i="17" s="1"/>
  <c r="B157" i="17" s="1"/>
  <c r="B158" i="17" s="1"/>
  <c r="B159" i="17" s="1"/>
  <c r="B160" i="17" s="1"/>
  <c r="B161" i="17" s="1"/>
  <c r="B162" i="17" s="1"/>
  <c r="B163" i="17" s="1"/>
  <c r="B164" i="17" s="1"/>
  <c r="B165" i="17" s="1"/>
  <c r="B166" i="17" s="1"/>
  <c r="B167" i="17" s="1"/>
  <c r="B168" i="17" s="1"/>
  <c r="B169" i="17" s="1"/>
  <c r="B170" i="17" s="1"/>
  <c r="B171" i="17" s="1"/>
  <c r="B172" i="17" s="1"/>
  <c r="B173" i="17" s="1"/>
  <c r="B174" i="17" s="1"/>
  <c r="B175" i="17" s="1"/>
  <c r="B176" i="17" s="1"/>
  <c r="B177" i="17" s="1"/>
  <c r="B178" i="17" s="1"/>
  <c r="B179" i="17" s="1"/>
  <c r="B180" i="17" s="1"/>
  <c r="B181" i="17" s="1"/>
  <c r="B182" i="17" s="1"/>
  <c r="B183" i="17" s="1"/>
  <c r="B184" i="17" s="1"/>
  <c r="B185" i="17" s="1"/>
  <c r="B186" i="17" s="1"/>
  <c r="B187" i="17" s="1"/>
  <c r="B188" i="17" s="1"/>
  <c r="B189" i="17" s="1"/>
  <c r="B190" i="17" s="1"/>
  <c r="B191" i="17" s="1"/>
  <c r="B192" i="17" s="1"/>
  <c r="B193" i="17" s="1"/>
  <c r="B194" i="17" s="1"/>
  <c r="B195" i="17" s="1"/>
  <c r="B196" i="17" s="1"/>
  <c r="B197" i="17" s="1"/>
  <c r="B198" i="17" s="1"/>
  <c r="B199" i="17" s="1"/>
  <c r="B200" i="17" s="1"/>
  <c r="B201" i="17" s="1"/>
  <c r="B202" i="17" s="1"/>
  <c r="B203" i="17" s="1"/>
  <c r="B204" i="17" s="1"/>
  <c r="B205" i="17" s="1"/>
  <c r="B206" i="17" s="1"/>
  <c r="B207" i="17" s="1"/>
  <c r="B208" i="17" s="1"/>
  <c r="B209" i="17" s="1"/>
  <c r="B210" i="17" s="1"/>
  <c r="B211" i="17" s="1"/>
  <c r="B212" i="17" s="1"/>
  <c r="B213" i="17" s="1"/>
  <c r="B214" i="17" s="1"/>
  <c r="B215" i="17" s="1"/>
  <c r="B216" i="17" s="1"/>
  <c r="B217" i="17" s="1"/>
  <c r="B218" i="17" s="1"/>
  <c r="B219" i="17" s="1"/>
  <c r="B220" i="17" s="1"/>
  <c r="B221" i="17" s="1"/>
  <c r="B222" i="17" s="1"/>
  <c r="B223" i="17" s="1"/>
  <c r="C143" i="17"/>
  <c r="C140" i="17"/>
  <c r="C138" i="17"/>
  <c r="C137" i="17"/>
  <c r="C136" i="17"/>
  <c r="C135" i="17"/>
  <c r="C125" i="17"/>
  <c r="C122" i="17"/>
  <c r="C121" i="17"/>
  <c r="C120" i="17"/>
  <c r="C119" i="17"/>
  <c r="C118" i="17"/>
  <c r="C117" i="17"/>
  <c r="C116" i="17"/>
  <c r="C115" i="17"/>
  <c r="C114" i="17"/>
  <c r="C113" i="17"/>
  <c r="C112" i="17"/>
  <c r="C111" i="17"/>
  <c r="C110" i="17"/>
  <c r="C109" i="17"/>
  <c r="C108" i="17"/>
  <c r="C107" i="17"/>
  <c r="C106" i="17"/>
  <c r="C105" i="17"/>
  <c r="C104" i="17"/>
  <c r="C103" i="17"/>
  <c r="C102" i="17"/>
  <c r="C101" i="17"/>
  <c r="C100" i="17"/>
  <c r="C99" i="17"/>
  <c r="C98" i="17"/>
  <c r="C97" i="17"/>
  <c r="C96" i="17"/>
  <c r="C93" i="17"/>
  <c r="C92" i="17"/>
  <c r="C91" i="17"/>
  <c r="C90" i="17"/>
  <c r="C89" i="17"/>
  <c r="C88" i="17"/>
  <c r="C87" i="17"/>
  <c r="C86" i="17"/>
  <c r="C85" i="17"/>
  <c r="C82" i="17"/>
  <c r="C81" i="17"/>
  <c r="C80" i="17"/>
  <c r="C79" i="17"/>
  <c r="C78" i="17"/>
  <c r="C77" i="17"/>
  <c r="C76" i="17"/>
  <c r="C75" i="17"/>
  <c r="C74" i="17"/>
  <c r="C73" i="17"/>
  <c r="C72" i="17"/>
  <c r="C71" i="17"/>
  <c r="C70" i="17"/>
  <c r="C69" i="17"/>
  <c r="C68" i="17"/>
  <c r="C67" i="17"/>
  <c r="C66" i="17"/>
  <c r="C65" i="17"/>
  <c r="C64" i="17"/>
  <c r="C63" i="17"/>
  <c r="C62" i="17"/>
  <c r="C61" i="17"/>
  <c r="C60" i="17"/>
  <c r="C59" i="17"/>
  <c r="C58" i="17"/>
  <c r="C57" i="17"/>
  <c r="C56" i="17"/>
  <c r="C55" i="17"/>
  <c r="C54" i="17"/>
  <c r="C53" i="17"/>
  <c r="C52" i="17"/>
  <c r="C51" i="17"/>
  <c r="C50" i="17"/>
  <c r="C49" i="17"/>
  <c r="C48" i="17"/>
  <c r="C47" i="17"/>
  <c r="C46" i="17"/>
  <c r="C45" i="17"/>
  <c r="C44" i="17"/>
  <c r="C43" i="17"/>
  <c r="C42" i="17"/>
  <c r="C41" i="17"/>
  <c r="C38" i="17"/>
  <c r="C37" i="17"/>
  <c r="C36" i="17"/>
  <c r="C35" i="17"/>
  <c r="C34" i="17"/>
  <c r="C33" i="17"/>
  <c r="C32" i="17"/>
  <c r="C31" i="17"/>
  <c r="C30" i="17"/>
  <c r="C29" i="17"/>
  <c r="C28" i="17"/>
  <c r="C23" i="17"/>
  <c r="C22" i="17"/>
  <c r="C21" i="17"/>
  <c r="C20" i="17"/>
  <c r="C19" i="17"/>
  <c r="C18" i="17"/>
  <c r="C13" i="17"/>
  <c r="B13" i="17"/>
  <c r="C12" i="17"/>
  <c r="B12" i="17"/>
  <c r="C11" i="17"/>
  <c r="B11" i="17"/>
  <c r="C10" i="17"/>
  <c r="B10" i="17"/>
  <c r="C9" i="17"/>
  <c r="B9" i="17"/>
  <c r="C8" i="17"/>
  <c r="B8" i="17"/>
  <c r="C7" i="17"/>
  <c r="B7" i="17"/>
  <c r="C6" i="17"/>
  <c r="B6" i="17"/>
  <c r="C5" i="17"/>
  <c r="B5" i="17"/>
  <c r="C4" i="17"/>
  <c r="B4" i="17"/>
  <c r="C2" i="17"/>
  <c r="C17" i="17" l="1"/>
  <c r="C223" i="16"/>
  <c r="C222" i="16"/>
  <c r="C221" i="16"/>
  <c r="C220" i="16"/>
  <c r="C219" i="16"/>
  <c r="C218" i="16"/>
  <c r="C217" i="16"/>
  <c r="C216" i="16"/>
  <c r="C215" i="16"/>
  <c r="C214" i="16"/>
  <c r="C213" i="16"/>
  <c r="C212" i="16"/>
  <c r="C211" i="16"/>
  <c r="C210" i="16"/>
  <c r="C209" i="16"/>
  <c r="C208" i="16"/>
  <c r="C207" i="16"/>
  <c r="C206" i="16"/>
  <c r="C205" i="16"/>
  <c r="C204" i="16"/>
  <c r="C203" i="16"/>
  <c r="C202" i="16"/>
  <c r="C201" i="16"/>
  <c r="C200" i="16"/>
  <c r="C199" i="16"/>
  <c r="C198" i="16"/>
  <c r="C197" i="16"/>
  <c r="C196" i="16"/>
  <c r="C195" i="16"/>
  <c r="C194" i="16"/>
  <c r="C193" i="16"/>
  <c r="C192" i="16"/>
  <c r="C191" i="16"/>
  <c r="C190" i="16"/>
  <c r="C189" i="16"/>
  <c r="C188" i="16"/>
  <c r="C187" i="16"/>
  <c r="C186" i="16"/>
  <c r="C185" i="16"/>
  <c r="C184" i="16"/>
  <c r="C183" i="16"/>
  <c r="C182" i="16"/>
  <c r="C181" i="16"/>
  <c r="C180" i="16"/>
  <c r="C179" i="16"/>
  <c r="C178" i="16"/>
  <c r="C177" i="16"/>
  <c r="C176" i="16"/>
  <c r="C175" i="16"/>
  <c r="C174" i="16"/>
  <c r="C173" i="16"/>
  <c r="C172" i="16"/>
  <c r="C171" i="16"/>
  <c r="C170" i="16"/>
  <c r="C169" i="16"/>
  <c r="C168" i="16"/>
  <c r="C167" i="16"/>
  <c r="C166" i="16"/>
  <c r="C165" i="16"/>
  <c r="C164" i="16"/>
  <c r="C163" i="16"/>
  <c r="C162" i="16"/>
  <c r="C161" i="16"/>
  <c r="C160" i="16"/>
  <c r="C159" i="16"/>
  <c r="C158" i="16"/>
  <c r="C157" i="16"/>
  <c r="C156" i="16"/>
  <c r="C155" i="16"/>
  <c r="C154" i="16"/>
  <c r="C153" i="16"/>
  <c r="C152" i="16"/>
  <c r="C151" i="16"/>
  <c r="C150" i="16"/>
  <c r="C149" i="16"/>
  <c r="C148" i="16"/>
  <c r="C147" i="16"/>
  <c r="C146" i="16"/>
  <c r="C145" i="16"/>
  <c r="C144" i="16"/>
  <c r="B144" i="16"/>
  <c r="B145" i="16" s="1"/>
  <c r="B146" i="16" s="1"/>
  <c r="B147" i="16" s="1"/>
  <c r="B148" i="16" s="1"/>
  <c r="B149" i="16" s="1"/>
  <c r="B150" i="16" s="1"/>
  <c r="B151" i="16" s="1"/>
  <c r="B152" i="16" s="1"/>
  <c r="B153" i="16" s="1"/>
  <c r="B154" i="16" s="1"/>
  <c r="B155" i="16" s="1"/>
  <c r="B156" i="16" s="1"/>
  <c r="B157" i="16" s="1"/>
  <c r="B158" i="16" s="1"/>
  <c r="B159" i="16" s="1"/>
  <c r="B160" i="16" s="1"/>
  <c r="B161" i="16" s="1"/>
  <c r="B162" i="16" s="1"/>
  <c r="B163" i="16" s="1"/>
  <c r="B164" i="16" s="1"/>
  <c r="B165" i="16" s="1"/>
  <c r="B166" i="16" s="1"/>
  <c r="B167" i="16" s="1"/>
  <c r="B168" i="16" s="1"/>
  <c r="B169" i="16" s="1"/>
  <c r="B170" i="16" s="1"/>
  <c r="B171" i="16" s="1"/>
  <c r="B172" i="16" s="1"/>
  <c r="B173" i="16" s="1"/>
  <c r="B174" i="16" s="1"/>
  <c r="B175" i="16" s="1"/>
  <c r="B176" i="16" s="1"/>
  <c r="B177" i="16" s="1"/>
  <c r="B178" i="16" s="1"/>
  <c r="B179" i="16" s="1"/>
  <c r="B180" i="16" s="1"/>
  <c r="B181" i="16" s="1"/>
  <c r="B182" i="16" s="1"/>
  <c r="B183" i="16" s="1"/>
  <c r="B184" i="16" s="1"/>
  <c r="B185" i="16" s="1"/>
  <c r="B186" i="16" s="1"/>
  <c r="B187" i="16" s="1"/>
  <c r="B188" i="16" s="1"/>
  <c r="B189" i="16" s="1"/>
  <c r="B190" i="16" s="1"/>
  <c r="B191" i="16" s="1"/>
  <c r="B192" i="16" s="1"/>
  <c r="B193" i="16" s="1"/>
  <c r="B194" i="16" s="1"/>
  <c r="B195" i="16" s="1"/>
  <c r="B196" i="16" s="1"/>
  <c r="B197" i="16" s="1"/>
  <c r="B198" i="16" s="1"/>
  <c r="B199" i="16" s="1"/>
  <c r="B200" i="16" s="1"/>
  <c r="B201" i="16" s="1"/>
  <c r="B202" i="16" s="1"/>
  <c r="B203" i="16" s="1"/>
  <c r="B204" i="16" s="1"/>
  <c r="B205" i="16" s="1"/>
  <c r="B206" i="16" s="1"/>
  <c r="B207" i="16" s="1"/>
  <c r="B208" i="16" s="1"/>
  <c r="B209" i="16" s="1"/>
  <c r="B210" i="16" s="1"/>
  <c r="B211" i="16" s="1"/>
  <c r="B212" i="16" s="1"/>
  <c r="B213" i="16" s="1"/>
  <c r="B214" i="16" s="1"/>
  <c r="B215" i="16" s="1"/>
  <c r="B216" i="16" s="1"/>
  <c r="B217" i="16" s="1"/>
  <c r="B218" i="16" s="1"/>
  <c r="B219" i="16" s="1"/>
  <c r="B220" i="16" s="1"/>
  <c r="B221" i="16" s="1"/>
  <c r="B222" i="16" s="1"/>
  <c r="B223" i="16" s="1"/>
  <c r="C143" i="16"/>
  <c r="C140" i="16"/>
  <c r="C138" i="16"/>
  <c r="C137" i="16"/>
  <c r="C136" i="16"/>
  <c r="C135" i="16"/>
  <c r="C125" i="16"/>
  <c r="C122" i="16"/>
  <c r="C121" i="16"/>
  <c r="C120" i="16"/>
  <c r="C119" i="16"/>
  <c r="C118" i="16"/>
  <c r="C117" i="16"/>
  <c r="C116" i="16"/>
  <c r="C115" i="16"/>
  <c r="C114" i="16"/>
  <c r="C113" i="16"/>
  <c r="C112" i="16"/>
  <c r="C111" i="16"/>
  <c r="C110" i="16"/>
  <c r="C109" i="16"/>
  <c r="C108" i="16"/>
  <c r="C107" i="16"/>
  <c r="C106" i="16"/>
  <c r="C105" i="16"/>
  <c r="C104" i="16"/>
  <c r="C103" i="16"/>
  <c r="C102" i="16"/>
  <c r="C101" i="16"/>
  <c r="C100" i="16"/>
  <c r="C99" i="16"/>
  <c r="C98" i="16"/>
  <c r="C97" i="16"/>
  <c r="C96" i="16"/>
  <c r="C93" i="16"/>
  <c r="C92" i="16"/>
  <c r="C91" i="16"/>
  <c r="C90" i="16"/>
  <c r="C89" i="16"/>
  <c r="C88" i="16"/>
  <c r="C87" i="16"/>
  <c r="C86" i="16"/>
  <c r="C85" i="16"/>
  <c r="C82" i="16"/>
  <c r="C81" i="16"/>
  <c r="C80" i="16"/>
  <c r="C79" i="16"/>
  <c r="C78" i="16"/>
  <c r="C77" i="16"/>
  <c r="C76" i="16"/>
  <c r="C75" i="16"/>
  <c r="C74" i="16"/>
  <c r="C73" i="16"/>
  <c r="C72" i="16"/>
  <c r="C71" i="16"/>
  <c r="C70" i="16"/>
  <c r="C69" i="16"/>
  <c r="C68" i="16"/>
  <c r="C67" i="16"/>
  <c r="C66" i="16"/>
  <c r="C65" i="16"/>
  <c r="C64" i="16"/>
  <c r="C63" i="16"/>
  <c r="C62" i="16"/>
  <c r="C61" i="16"/>
  <c r="C60" i="16"/>
  <c r="C59" i="16"/>
  <c r="C58" i="16"/>
  <c r="C57" i="16"/>
  <c r="C56" i="16"/>
  <c r="C55" i="16"/>
  <c r="C54" i="16"/>
  <c r="C53" i="16"/>
  <c r="C52" i="16"/>
  <c r="C51" i="16"/>
  <c r="C50" i="16"/>
  <c r="C49" i="16"/>
  <c r="C48" i="16"/>
  <c r="C47" i="16"/>
  <c r="C46" i="16"/>
  <c r="C45" i="16"/>
  <c r="C44" i="16"/>
  <c r="C43" i="16"/>
  <c r="C42" i="16"/>
  <c r="C41" i="16"/>
  <c r="C38" i="16"/>
  <c r="C37" i="16"/>
  <c r="C36" i="16"/>
  <c r="C35" i="16"/>
  <c r="C34" i="16"/>
  <c r="C33" i="16"/>
  <c r="C32" i="16"/>
  <c r="C31" i="16"/>
  <c r="C30" i="16"/>
  <c r="C29" i="16"/>
  <c r="C28" i="16"/>
  <c r="C23" i="16"/>
  <c r="C22" i="16"/>
  <c r="C21" i="16"/>
  <c r="C20" i="16"/>
  <c r="C17" i="16" s="1"/>
  <c r="C19" i="16"/>
  <c r="C18" i="16"/>
  <c r="C13" i="16"/>
  <c r="B13" i="16"/>
  <c r="C12" i="16"/>
  <c r="B12" i="16"/>
  <c r="C11" i="16"/>
  <c r="B11" i="16"/>
  <c r="C10" i="16"/>
  <c r="B10" i="16"/>
  <c r="C9" i="16"/>
  <c r="B9" i="16"/>
  <c r="C8" i="16"/>
  <c r="B8" i="16"/>
  <c r="C7" i="16"/>
  <c r="B7" i="16"/>
  <c r="C6" i="16"/>
  <c r="B6" i="16"/>
  <c r="C5" i="16"/>
  <c r="B5" i="16"/>
  <c r="C4" i="16"/>
  <c r="B4" i="16"/>
  <c r="C2" i="16"/>
  <c r="C223" i="15" l="1"/>
  <c r="C222" i="15"/>
  <c r="C221" i="15"/>
  <c r="C220" i="15"/>
  <c r="C219" i="15"/>
  <c r="C218" i="15"/>
  <c r="C217" i="15"/>
  <c r="C216" i="15"/>
  <c r="C215" i="15"/>
  <c r="C214" i="15"/>
  <c r="C213" i="15"/>
  <c r="C212" i="15"/>
  <c r="C211" i="15"/>
  <c r="C210" i="15"/>
  <c r="C209" i="15"/>
  <c r="C208" i="15"/>
  <c r="C207" i="15"/>
  <c r="C206" i="15"/>
  <c r="C205" i="15"/>
  <c r="C204" i="15"/>
  <c r="C203" i="15"/>
  <c r="C202" i="15"/>
  <c r="C201" i="15"/>
  <c r="C200" i="15"/>
  <c r="C199" i="15"/>
  <c r="C198" i="15"/>
  <c r="C197" i="15"/>
  <c r="C196" i="15"/>
  <c r="C195" i="15"/>
  <c r="C194" i="15"/>
  <c r="C193" i="15"/>
  <c r="C192" i="15"/>
  <c r="C191" i="15"/>
  <c r="C190" i="15"/>
  <c r="C189" i="15"/>
  <c r="C188" i="15"/>
  <c r="C187" i="15"/>
  <c r="C186" i="15"/>
  <c r="C185" i="15"/>
  <c r="C184" i="15"/>
  <c r="C183" i="15"/>
  <c r="C182" i="15"/>
  <c r="C181" i="15"/>
  <c r="C180" i="15"/>
  <c r="C179" i="15"/>
  <c r="C178" i="15"/>
  <c r="C177" i="15"/>
  <c r="C176" i="15"/>
  <c r="C175" i="15"/>
  <c r="C174" i="15"/>
  <c r="C173" i="15"/>
  <c r="C172" i="15"/>
  <c r="C171" i="15"/>
  <c r="C170" i="15"/>
  <c r="C169" i="15"/>
  <c r="C168" i="15"/>
  <c r="C167" i="15"/>
  <c r="C166" i="15"/>
  <c r="C165" i="15"/>
  <c r="C164" i="15"/>
  <c r="C163" i="15"/>
  <c r="C162" i="15"/>
  <c r="C161" i="15"/>
  <c r="C160" i="15"/>
  <c r="C159" i="15"/>
  <c r="C158" i="15"/>
  <c r="C157" i="15"/>
  <c r="C156" i="15"/>
  <c r="C155" i="15"/>
  <c r="C154" i="15"/>
  <c r="C153" i="15"/>
  <c r="C152" i="15"/>
  <c r="C151" i="15"/>
  <c r="C150" i="15"/>
  <c r="C149" i="15"/>
  <c r="C148" i="15"/>
  <c r="C147" i="15"/>
  <c r="C146" i="15"/>
  <c r="C145" i="15"/>
  <c r="C144" i="15"/>
  <c r="B144" i="15"/>
  <c r="B145" i="15" s="1"/>
  <c r="B146" i="15" s="1"/>
  <c r="B147" i="15" s="1"/>
  <c r="B148" i="15" s="1"/>
  <c r="B149" i="15" s="1"/>
  <c r="B150" i="15" s="1"/>
  <c r="B151" i="15" s="1"/>
  <c r="B152" i="15" s="1"/>
  <c r="B153" i="15" s="1"/>
  <c r="B154" i="15" s="1"/>
  <c r="B155" i="15" s="1"/>
  <c r="B156" i="15" s="1"/>
  <c r="B157" i="15" s="1"/>
  <c r="B158" i="15" s="1"/>
  <c r="B159" i="15" s="1"/>
  <c r="B160" i="15" s="1"/>
  <c r="B161" i="15" s="1"/>
  <c r="B162" i="15" s="1"/>
  <c r="B163" i="15" s="1"/>
  <c r="B164" i="15" s="1"/>
  <c r="B165" i="15" s="1"/>
  <c r="B166" i="15" s="1"/>
  <c r="B167" i="15" s="1"/>
  <c r="B168" i="15" s="1"/>
  <c r="B169" i="15" s="1"/>
  <c r="B170" i="15" s="1"/>
  <c r="B171" i="15" s="1"/>
  <c r="B172" i="15" s="1"/>
  <c r="B173" i="15" s="1"/>
  <c r="B174" i="15" s="1"/>
  <c r="B175" i="15" s="1"/>
  <c r="B176" i="15" s="1"/>
  <c r="B177" i="15" s="1"/>
  <c r="B178" i="15" s="1"/>
  <c r="B179" i="15" s="1"/>
  <c r="B180" i="15" s="1"/>
  <c r="B181" i="15" s="1"/>
  <c r="B182" i="15" s="1"/>
  <c r="B183" i="15" s="1"/>
  <c r="B184" i="15" s="1"/>
  <c r="B185" i="15" s="1"/>
  <c r="B186" i="15" s="1"/>
  <c r="B187" i="15" s="1"/>
  <c r="B188" i="15" s="1"/>
  <c r="B189" i="15" s="1"/>
  <c r="B190" i="15" s="1"/>
  <c r="B191" i="15" s="1"/>
  <c r="B192" i="15" s="1"/>
  <c r="B193" i="15" s="1"/>
  <c r="B194" i="15" s="1"/>
  <c r="B195" i="15" s="1"/>
  <c r="B196" i="15" s="1"/>
  <c r="B197" i="15" s="1"/>
  <c r="B198" i="15" s="1"/>
  <c r="B199" i="15" s="1"/>
  <c r="B200" i="15" s="1"/>
  <c r="B201" i="15" s="1"/>
  <c r="B202" i="15" s="1"/>
  <c r="B203" i="15" s="1"/>
  <c r="B204" i="15" s="1"/>
  <c r="B205" i="15" s="1"/>
  <c r="B206" i="15" s="1"/>
  <c r="B207" i="15" s="1"/>
  <c r="B208" i="15" s="1"/>
  <c r="B209" i="15" s="1"/>
  <c r="B210" i="15" s="1"/>
  <c r="B211" i="15" s="1"/>
  <c r="B212" i="15" s="1"/>
  <c r="B213" i="15" s="1"/>
  <c r="B214" i="15" s="1"/>
  <c r="B215" i="15" s="1"/>
  <c r="B216" i="15" s="1"/>
  <c r="B217" i="15" s="1"/>
  <c r="B218" i="15" s="1"/>
  <c r="B219" i="15" s="1"/>
  <c r="B220" i="15" s="1"/>
  <c r="B221" i="15" s="1"/>
  <c r="B222" i="15" s="1"/>
  <c r="B223" i="15" s="1"/>
  <c r="C143" i="15"/>
  <c r="C140" i="15"/>
  <c r="C138" i="15"/>
  <c r="C137" i="15"/>
  <c r="C136" i="15"/>
  <c r="C135" i="15"/>
  <c r="C125" i="15"/>
  <c r="C122" i="15"/>
  <c r="C121" i="15"/>
  <c r="C120" i="15"/>
  <c r="C119" i="15"/>
  <c r="C118" i="15"/>
  <c r="C117" i="15"/>
  <c r="C116" i="15"/>
  <c r="C115" i="15"/>
  <c r="C114" i="15"/>
  <c r="C113" i="15"/>
  <c r="C112" i="15"/>
  <c r="C111" i="15"/>
  <c r="C110" i="15"/>
  <c r="C109" i="15"/>
  <c r="C108" i="15"/>
  <c r="C107" i="15"/>
  <c r="C106" i="15"/>
  <c r="C105" i="15"/>
  <c r="C104" i="15"/>
  <c r="C103" i="15"/>
  <c r="C102" i="15"/>
  <c r="C101" i="15"/>
  <c r="C100" i="15"/>
  <c r="C99" i="15"/>
  <c r="C98" i="15"/>
  <c r="C97" i="15"/>
  <c r="C96" i="15"/>
  <c r="C93" i="15"/>
  <c r="C92" i="15"/>
  <c r="C91" i="15"/>
  <c r="C90" i="15"/>
  <c r="C89" i="15"/>
  <c r="C88" i="15"/>
  <c r="C87" i="15"/>
  <c r="C86" i="15"/>
  <c r="C85" i="15"/>
  <c r="C82" i="15"/>
  <c r="C81" i="15"/>
  <c r="C80" i="15"/>
  <c r="C79" i="15"/>
  <c r="C78" i="15"/>
  <c r="C77" i="15"/>
  <c r="C76" i="15"/>
  <c r="C75" i="15"/>
  <c r="C74" i="15"/>
  <c r="C73" i="15"/>
  <c r="C72" i="15"/>
  <c r="C71" i="15"/>
  <c r="C70" i="15"/>
  <c r="C69" i="15"/>
  <c r="C68" i="15"/>
  <c r="C67" i="15"/>
  <c r="C66" i="15"/>
  <c r="C65" i="15"/>
  <c r="C64" i="15"/>
  <c r="C63" i="15"/>
  <c r="C62" i="15"/>
  <c r="C61" i="15"/>
  <c r="C60" i="15"/>
  <c r="C59" i="15"/>
  <c r="C58" i="15"/>
  <c r="C57" i="15"/>
  <c r="C56" i="15"/>
  <c r="C55" i="15"/>
  <c r="C54" i="15"/>
  <c r="C53" i="15"/>
  <c r="C52" i="15"/>
  <c r="C51" i="15"/>
  <c r="C50" i="15"/>
  <c r="C49" i="15"/>
  <c r="C48" i="15"/>
  <c r="C47" i="15"/>
  <c r="C46" i="15"/>
  <c r="C45" i="15"/>
  <c r="C44" i="15"/>
  <c r="C43" i="15"/>
  <c r="C42" i="15"/>
  <c r="C41" i="15"/>
  <c r="C38" i="15"/>
  <c r="C37" i="15"/>
  <c r="C36" i="15"/>
  <c r="C35" i="15"/>
  <c r="C34" i="15"/>
  <c r="C33" i="15"/>
  <c r="C32" i="15"/>
  <c r="C31" i="15"/>
  <c r="C30" i="15"/>
  <c r="C29" i="15"/>
  <c r="C28" i="15"/>
  <c r="C23" i="15"/>
  <c r="C22" i="15"/>
  <c r="C21" i="15"/>
  <c r="C20" i="15"/>
  <c r="C19" i="15"/>
  <c r="C18" i="15"/>
  <c r="C13" i="15"/>
  <c r="B13" i="15"/>
  <c r="C12" i="15"/>
  <c r="B12" i="15"/>
  <c r="C11" i="15"/>
  <c r="B11" i="15"/>
  <c r="C10" i="15"/>
  <c r="B10" i="15"/>
  <c r="C9" i="15"/>
  <c r="B9" i="15"/>
  <c r="C8" i="15"/>
  <c r="B8" i="15"/>
  <c r="C7" i="15"/>
  <c r="B7" i="15"/>
  <c r="C6" i="15"/>
  <c r="B6" i="15"/>
  <c r="C5" i="15"/>
  <c r="B5" i="15"/>
  <c r="C4" i="15"/>
  <c r="B4" i="15"/>
  <c r="C2" i="15"/>
  <c r="C17" i="15" l="1"/>
  <c r="C223" i="14"/>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C145" i="14"/>
  <c r="C144" i="14"/>
  <c r="B144" i="14"/>
  <c r="B145" i="14" s="1"/>
  <c r="B146" i="14" s="1"/>
  <c r="B147" i="14" s="1"/>
  <c r="B148" i="14" s="1"/>
  <c r="B149" i="14" s="1"/>
  <c r="B150" i="14" s="1"/>
  <c r="B151" i="14" s="1"/>
  <c r="B152" i="14" s="1"/>
  <c r="B153" i="14" s="1"/>
  <c r="B154" i="14" s="1"/>
  <c r="B155" i="14" s="1"/>
  <c r="B156" i="14" s="1"/>
  <c r="B157" i="14" s="1"/>
  <c r="B158" i="14" s="1"/>
  <c r="B159" i="14" s="1"/>
  <c r="B160" i="14" s="1"/>
  <c r="B161" i="14" s="1"/>
  <c r="B162" i="14" s="1"/>
  <c r="B163" i="14" s="1"/>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C143" i="14"/>
  <c r="C140" i="14"/>
  <c r="C138" i="14"/>
  <c r="C137" i="14"/>
  <c r="C136" i="14"/>
  <c r="C135" i="14"/>
  <c r="C125" i="14"/>
  <c r="C122" i="14"/>
  <c r="C121" i="14"/>
  <c r="C120" i="14"/>
  <c r="C119" i="14"/>
  <c r="C118" i="14"/>
  <c r="C117" i="14"/>
  <c r="C116" i="14"/>
  <c r="C115" i="14"/>
  <c r="C114" i="14"/>
  <c r="C113" i="14"/>
  <c r="C112" i="14"/>
  <c r="C111" i="14"/>
  <c r="C110" i="14"/>
  <c r="C109" i="14"/>
  <c r="C108" i="14"/>
  <c r="C107" i="14"/>
  <c r="C106" i="14"/>
  <c r="C105" i="14"/>
  <c r="C104" i="14"/>
  <c r="C103" i="14"/>
  <c r="C102" i="14"/>
  <c r="C101" i="14"/>
  <c r="C100" i="14"/>
  <c r="C99" i="14"/>
  <c r="C98" i="14"/>
  <c r="C97" i="14"/>
  <c r="C96" i="14"/>
  <c r="C93" i="14"/>
  <c r="C92" i="14"/>
  <c r="C91" i="14"/>
  <c r="C90" i="14"/>
  <c r="C89" i="14"/>
  <c r="C88" i="14"/>
  <c r="C87" i="14"/>
  <c r="C86" i="14"/>
  <c r="C85"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5" i="14"/>
  <c r="C44" i="14"/>
  <c r="C43" i="14"/>
  <c r="C42" i="14"/>
  <c r="C41" i="14"/>
  <c r="C38" i="14"/>
  <c r="C37" i="14"/>
  <c r="C36" i="14"/>
  <c r="C35" i="14"/>
  <c r="C34" i="14"/>
  <c r="C33" i="14"/>
  <c r="C32" i="14"/>
  <c r="C31" i="14"/>
  <c r="C30" i="14"/>
  <c r="C29" i="14"/>
  <c r="C28" i="14"/>
  <c r="C23" i="14"/>
  <c r="C22" i="14"/>
  <c r="C21" i="14"/>
  <c r="C20" i="14"/>
  <c r="C17" i="14" s="1"/>
  <c r="C19" i="14"/>
  <c r="C18" i="14"/>
  <c r="C13" i="14"/>
  <c r="B13" i="14"/>
  <c r="C12" i="14"/>
  <c r="B12" i="14"/>
  <c r="C11" i="14"/>
  <c r="B11" i="14"/>
  <c r="C10" i="14"/>
  <c r="B10" i="14"/>
  <c r="C9" i="14"/>
  <c r="B9" i="14"/>
  <c r="C8" i="14"/>
  <c r="B8" i="14"/>
  <c r="C7" i="14"/>
  <c r="B7" i="14"/>
  <c r="C6" i="14"/>
  <c r="B6" i="14"/>
  <c r="C5" i="14"/>
  <c r="B5" i="14"/>
  <c r="C4" i="14"/>
  <c r="B4" i="14"/>
  <c r="C2" i="14"/>
  <c r="C223" i="13" l="1"/>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7" i="13" s="1"/>
  <c r="C19" i="13"/>
  <c r="C18" i="13"/>
  <c r="C13" i="13"/>
  <c r="B13" i="13"/>
  <c r="C12" i="13"/>
  <c r="B12" i="13"/>
  <c r="C11" i="13"/>
  <c r="B11" i="13"/>
  <c r="C10" i="13"/>
  <c r="B10" i="13"/>
  <c r="C9" i="13"/>
  <c r="B9" i="13"/>
  <c r="C8" i="13"/>
  <c r="B8" i="13"/>
  <c r="C7" i="13"/>
  <c r="B7" i="13"/>
  <c r="C6" i="13"/>
  <c r="B6" i="13"/>
  <c r="C5" i="13"/>
  <c r="B5" i="13"/>
  <c r="C4" i="13"/>
  <c r="B4" i="13"/>
  <c r="C2" i="13"/>
  <c r="C223" i="12" l="1"/>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7" i="12" s="1"/>
  <c r="C19" i="12"/>
  <c r="C18" i="12"/>
  <c r="C13" i="12"/>
  <c r="B13" i="12"/>
  <c r="C12" i="12"/>
  <c r="B12" i="12"/>
  <c r="C11" i="12"/>
  <c r="B11" i="12"/>
  <c r="C10" i="12"/>
  <c r="B10" i="12"/>
  <c r="C9" i="12"/>
  <c r="B9" i="12"/>
  <c r="C8" i="12"/>
  <c r="B8" i="12"/>
  <c r="C7" i="12"/>
  <c r="B7" i="12"/>
  <c r="C6" i="12"/>
  <c r="B6" i="12"/>
  <c r="C5" i="12"/>
  <c r="B5" i="12"/>
  <c r="C4" i="12"/>
  <c r="B4" i="12"/>
  <c r="C2" i="12"/>
  <c r="C223" i="11" l="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8" i="11"/>
  <c r="C13" i="11"/>
  <c r="B13" i="11"/>
  <c r="C12" i="11"/>
  <c r="B12" i="11"/>
  <c r="C11" i="11"/>
  <c r="B11" i="11"/>
  <c r="C10" i="11"/>
  <c r="B10" i="11"/>
  <c r="C9" i="11"/>
  <c r="B9" i="11"/>
  <c r="C8" i="11"/>
  <c r="B8" i="11"/>
  <c r="C7" i="11"/>
  <c r="B7" i="11"/>
  <c r="C6" i="11"/>
  <c r="B6" i="11"/>
  <c r="C5" i="11"/>
  <c r="B5" i="11"/>
  <c r="C4" i="11"/>
  <c r="B4" i="11"/>
  <c r="C2" i="11"/>
  <c r="C17" i="11" l="1"/>
  <c r="C223" i="10"/>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7" i="10" s="1"/>
  <c r="C18" i="10"/>
  <c r="C13" i="10"/>
  <c r="B13" i="10"/>
  <c r="C12" i="10"/>
  <c r="B12" i="10"/>
  <c r="C11" i="10"/>
  <c r="B11" i="10"/>
  <c r="C10" i="10"/>
  <c r="B10" i="10"/>
  <c r="C9" i="10"/>
  <c r="B9" i="10"/>
  <c r="C8" i="10"/>
  <c r="B8" i="10"/>
  <c r="C7" i="10"/>
  <c r="B7" i="10"/>
  <c r="C6" i="10"/>
  <c r="B6" i="10"/>
  <c r="C5" i="10"/>
  <c r="B5" i="10"/>
  <c r="C4" i="10"/>
  <c r="B4" i="10"/>
  <c r="C2" i="10"/>
</calcChain>
</file>

<file path=xl/sharedStrings.xml><?xml version="1.0" encoding="utf-8"?>
<sst xmlns="http://schemas.openxmlformats.org/spreadsheetml/2006/main" count="2169" uniqueCount="227">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</sst>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204">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s>
  <cellStyleXfs count="48046">
    <xf numFmtId="0" fontId="0" fillId="0" borderId="0"/>
    <xf numFmtId="9" fontId="1" fillId="0" borderId="0" applyFont="0" applyFill="0" applyBorder="0" applyAlignment="0" applyProtection="0"/>
    <xf numFmtId="0" fontId="1" fillId="0" borderId="0"/>
    <xf numFmtId="0" fontId="33" fillId="0" borderId="0"/>
    <xf numFmtId="167" fontId="38" fillId="0" borderId="0"/>
    <xf numFmtId="0" fontId="39" fillId="0" borderId="0"/>
    <xf numFmtId="167" fontId="40" fillId="0" borderId="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0" fontId="33" fillId="0" borderId="0"/>
    <xf numFmtId="166" fontId="42" fillId="0" borderId="0">
      <alignment vertical="top"/>
    </xf>
    <xf numFmtId="169" fontId="42" fillId="7" borderId="0">
      <alignment vertical="top"/>
    </xf>
    <xf numFmtId="166" fontId="43" fillId="8" borderId="0">
      <alignment vertical="top"/>
    </xf>
    <xf numFmtId="0" fontId="38" fillId="0" borderId="0"/>
    <xf numFmtId="167" fontId="38" fillId="0" borderId="0"/>
    <xf numFmtId="0" fontId="41" fillId="0" borderId="0" applyNumberFormat="0" applyFont="0" applyFill="0" applyBorder="0" applyAlignment="0" applyProtection="0"/>
    <xf numFmtId="167" fontId="44" fillId="0" borderId="0" applyFont="0" applyFill="0" applyBorder="0" applyAlignment="0"/>
    <xf numFmtId="167" fontId="45"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6" fillId="0" borderId="29">
      <protection locked="0"/>
    </xf>
    <xf numFmtId="0" fontId="46" fillId="0" borderId="29">
      <protection locked="0"/>
    </xf>
    <xf numFmtId="0" fontId="46" fillId="0" borderId="29">
      <protection locked="0"/>
    </xf>
    <xf numFmtId="0" fontId="47" fillId="0" borderId="0"/>
    <xf numFmtId="170" fontId="47" fillId="0" borderId="0"/>
    <xf numFmtId="170" fontId="47" fillId="0" borderId="0"/>
    <xf numFmtId="170" fontId="47" fillId="0" borderId="0"/>
    <xf numFmtId="170" fontId="39" fillId="0" borderId="0"/>
    <xf numFmtId="170" fontId="39"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0" fontId="38" fillId="0" borderId="0"/>
    <xf numFmtId="0" fontId="38"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50" fillId="0" borderId="0"/>
    <xf numFmtId="0" fontId="50" fillId="0" borderId="0"/>
    <xf numFmtId="0" fontId="50" fillId="0" borderId="0"/>
    <xf numFmtId="0" fontId="50" fillId="0" borderId="0"/>
    <xf numFmtId="0" fontId="50" fillId="0" borderId="0"/>
    <xf numFmtId="170" fontId="47" fillId="0" borderId="0"/>
    <xf numFmtId="170" fontId="47" fillId="0" borderId="0"/>
    <xf numFmtId="170" fontId="39" fillId="0" borderId="0"/>
    <xf numFmtId="170" fontId="39" fillId="0" borderId="0"/>
    <xf numFmtId="170" fontId="39" fillId="0" borderId="0"/>
    <xf numFmtId="170" fontId="39" fillId="0" borderId="0"/>
    <xf numFmtId="170" fontId="39" fillId="0" borderId="0"/>
    <xf numFmtId="0" fontId="47" fillId="0" borderId="0"/>
    <xf numFmtId="167" fontId="39" fillId="0" borderId="0"/>
    <xf numFmtId="167" fontId="51" fillId="0" borderId="0"/>
    <xf numFmtId="170" fontId="47" fillId="0" borderId="0"/>
    <xf numFmtId="170" fontId="39" fillId="0" borderId="0"/>
    <xf numFmtId="170" fontId="47" fillId="0" borderId="0"/>
    <xf numFmtId="170"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39" fillId="0" borderId="0"/>
    <xf numFmtId="0" fontId="47" fillId="0" borderId="0"/>
    <xf numFmtId="170" fontId="39" fillId="0" borderId="0"/>
    <xf numFmtId="170" fontId="47" fillId="0" borderId="0"/>
    <xf numFmtId="170" fontId="39" fillId="0" borderId="0"/>
    <xf numFmtId="167" fontId="47" fillId="0" borderId="0"/>
    <xf numFmtId="167" fontId="53"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0" fontId="39" fillId="0" borderId="0"/>
    <xf numFmtId="170" fontId="47" fillId="0" borderId="0"/>
    <xf numFmtId="170" fontId="47" fillId="0" borderId="0"/>
    <xf numFmtId="170" fontId="47" fillId="0" borderId="0"/>
    <xf numFmtId="170" fontId="39" fillId="0" borderId="0"/>
    <xf numFmtId="170" fontId="47" fillId="0" borderId="0"/>
    <xf numFmtId="0" fontId="39" fillId="0" borderId="0"/>
    <xf numFmtId="167" fontId="47" fillId="0" borderId="0"/>
    <xf numFmtId="167" fontId="47"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7" fillId="0" borderId="0"/>
    <xf numFmtId="0" fontId="47" fillId="0" borderId="0"/>
    <xf numFmtId="167" fontId="39" fillId="0" borderId="0"/>
    <xf numFmtId="167" fontId="51" fillId="0" borderId="0"/>
    <xf numFmtId="171" fontId="38" fillId="0" borderId="0" applyFont="0" applyFill="0" applyBorder="0" applyAlignment="0" applyProtection="0"/>
    <xf numFmtId="167" fontId="47" fillId="0" borderId="0"/>
    <xf numFmtId="0" fontId="39" fillId="0" borderId="0"/>
    <xf numFmtId="0" fontId="55" fillId="0" borderId="0"/>
    <xf numFmtId="0" fontId="5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72" fontId="54" fillId="0" borderId="0" applyFont="0" applyFill="0" applyBorder="0" applyAlignment="0" applyProtection="0"/>
    <xf numFmtId="39" fontId="38" fillId="0" borderId="0" applyFont="0" applyFill="0" applyBorder="0" applyAlignment="0" applyProtection="0"/>
    <xf numFmtId="167" fontId="47" fillId="0" borderId="0"/>
    <xf numFmtId="167"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3" fillId="0" borderId="0"/>
    <xf numFmtId="0" fontId="47" fillId="0" borderId="0"/>
    <xf numFmtId="0" fontId="57" fillId="0" borderId="0" applyNumberFormat="0" applyFill="0" applyBorder="0" applyAlignment="0" applyProtection="0"/>
    <xf numFmtId="0" fontId="38" fillId="9" borderId="0" applyNumberFormat="0" applyFont="0" applyAlignment="0" applyProtection="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0" fontId="39" fillId="0" borderId="0"/>
    <xf numFmtId="0" fontId="39" fillId="0" borderId="0"/>
    <xf numFmtId="167" fontId="53" fillId="0" borderId="0"/>
    <xf numFmtId="0" fontId="47" fillId="0" borderId="0"/>
    <xf numFmtId="0" fontId="47" fillId="0" borderId="0"/>
    <xf numFmtId="0" fontId="47" fillId="0" borderId="0"/>
    <xf numFmtId="167" fontId="47" fillId="0" borderId="0"/>
    <xf numFmtId="167" fontId="53" fillId="0" borderId="0"/>
    <xf numFmtId="167" fontId="39"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74" fontId="58" fillId="0" borderId="0">
      <alignment vertical="top"/>
    </xf>
    <xf numFmtId="38" fontId="33" fillId="0" borderId="0">
      <alignment vertical="top"/>
    </xf>
    <xf numFmtId="175" fontId="49" fillId="0" borderId="0" applyFont="0" applyFill="0" applyBorder="0" applyAlignment="0" applyProtection="0"/>
    <xf numFmtId="176" fontId="54" fillId="0" borderId="0" applyFont="0" applyFill="0" applyBorder="0" applyAlignment="0" applyProtection="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8" fillId="0" borderId="0" applyNumberFormat="0" applyFill="0" applyBorder="0" applyAlignment="0" applyProtection="0"/>
    <xf numFmtId="0" fontId="49" fillId="0" borderId="0" applyFont="0" applyFill="0" applyBorder="0" applyAlignment="0" applyProtection="0"/>
    <xf numFmtId="0" fontId="49"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55"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33" fillId="0" borderId="0"/>
    <xf numFmtId="167" fontId="39" fillId="0" borderId="0"/>
    <xf numFmtId="167" fontId="39" fillId="0" borderId="0"/>
    <xf numFmtId="167" fontId="39" fillId="0" borderId="0"/>
    <xf numFmtId="167" fontId="47" fillId="0" borderId="0"/>
    <xf numFmtId="167" fontId="47" fillId="0" borderId="0"/>
    <xf numFmtId="0" fontId="59" fillId="0" borderId="0" applyNumberFormat="0" applyFill="0" applyBorder="0" applyProtection="0">
      <alignment vertical="top"/>
    </xf>
    <xf numFmtId="167" fontId="39" fillId="0" borderId="0"/>
    <xf numFmtId="167" fontId="39" fillId="0" borderId="0"/>
    <xf numFmtId="167" fontId="39" fillId="0" borderId="0"/>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0" applyNumberFormat="0" applyFill="0" applyBorder="0" applyProtection="0">
      <alignment horizontal="left"/>
    </xf>
    <xf numFmtId="0" fontId="61" fillId="0" borderId="0" applyNumberFormat="0" applyFill="0" applyBorder="0" applyProtection="0">
      <alignment horizontal="centerContinuous"/>
    </xf>
    <xf numFmtId="0" fontId="47" fillId="0" borderId="0"/>
    <xf numFmtId="0" fontId="39" fillId="0" borderId="0"/>
    <xf numFmtId="167" fontId="39" fillId="0" borderId="0"/>
    <xf numFmtId="167" fontId="39" fillId="0" borderId="0"/>
    <xf numFmtId="167" fontId="39" fillId="0" borderId="0"/>
    <xf numFmtId="167" fontId="39" fillId="0" borderId="0"/>
    <xf numFmtId="4" fontId="48" fillId="0" borderId="0">
      <alignment vertical="center"/>
    </xf>
    <xf numFmtId="0" fontId="38" fillId="0" borderId="0"/>
    <xf numFmtId="167" fontId="47" fillId="0" borderId="0"/>
    <xf numFmtId="170" fontId="47" fillId="0" borderId="0"/>
    <xf numFmtId="170" fontId="47" fillId="0" borderId="0"/>
    <xf numFmtId="170" fontId="39" fillId="0" borderId="0"/>
    <xf numFmtId="167" fontId="47" fillId="0" borderId="0"/>
    <xf numFmtId="170" fontId="39" fillId="0" borderId="0"/>
    <xf numFmtId="170" fontId="47" fillId="0" borderId="0"/>
    <xf numFmtId="170" fontId="39" fillId="0" borderId="0"/>
    <xf numFmtId="0" fontId="39" fillId="0" borderId="0"/>
    <xf numFmtId="170" fontId="39" fillId="0" borderId="0"/>
    <xf numFmtId="170" fontId="39" fillId="0" borderId="0"/>
    <xf numFmtId="170" fontId="39" fillId="0" borderId="0"/>
    <xf numFmtId="170" fontId="39" fillId="0" borderId="0"/>
    <xf numFmtId="170" fontId="47" fillId="0" borderId="0"/>
    <xf numFmtId="167" fontId="55" fillId="0" borderId="0"/>
    <xf numFmtId="167" fontId="55" fillId="0" borderId="0"/>
    <xf numFmtId="167" fontId="47" fillId="0" borderId="0"/>
    <xf numFmtId="170" fontId="47" fillId="0" borderId="0"/>
    <xf numFmtId="167" fontId="47" fillId="0" borderId="0"/>
    <xf numFmtId="0" fontId="47" fillId="0" borderId="0"/>
    <xf numFmtId="0" fontId="39"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0" fontId="39" fillId="0" borderId="0"/>
    <xf numFmtId="170" fontId="39" fillId="0" borderId="0"/>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47" fillId="0" borderId="0"/>
    <xf numFmtId="0" fontId="39" fillId="0" borderId="0"/>
    <xf numFmtId="170" fontId="39" fillId="0" borderId="0"/>
    <xf numFmtId="170" fontId="39" fillId="0" borderId="0"/>
    <xf numFmtId="170" fontId="39" fillId="0" borderId="0"/>
    <xf numFmtId="0" fontId="39" fillId="0" borderId="0"/>
    <xf numFmtId="0" fontId="47" fillId="0" borderId="0"/>
    <xf numFmtId="4" fontId="48" fillId="0" borderId="0">
      <alignment vertical="center"/>
    </xf>
    <xf numFmtId="167" fontId="53" fillId="0" borderId="0"/>
    <xf numFmtId="167" fontId="47" fillId="0" borderId="0"/>
    <xf numFmtId="0" fontId="47" fillId="0" borderId="0"/>
    <xf numFmtId="167" fontId="54" fillId="0" borderId="0">
      <alignment vertical="center"/>
    </xf>
    <xf numFmtId="167" fontId="54" fillId="0" borderId="0">
      <alignment vertical="center"/>
    </xf>
    <xf numFmtId="167" fontId="54" fillId="0" borderId="0">
      <alignment vertical="center"/>
    </xf>
    <xf numFmtId="0" fontId="39" fillId="0" borderId="0"/>
    <xf numFmtId="0" fontId="47" fillId="0" borderId="0"/>
    <xf numFmtId="0" fontId="47" fillId="0" borderId="0"/>
    <xf numFmtId="0" fontId="47" fillId="0" borderId="0"/>
    <xf numFmtId="0" fontId="47" fillId="0" borderId="0"/>
    <xf numFmtId="0" fontId="47" fillId="0" borderId="0"/>
    <xf numFmtId="167" fontId="47" fillId="0" borderId="0"/>
    <xf numFmtId="0" fontId="47" fillId="0" borderId="0"/>
    <xf numFmtId="167" fontId="55"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47" fillId="0" borderId="0"/>
    <xf numFmtId="0" fontId="47" fillId="0" borderId="0"/>
    <xf numFmtId="0" fontId="47" fillId="0" borderId="0"/>
    <xf numFmtId="0" fontId="47"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167" fontId="39" fillId="0" borderId="0"/>
    <xf numFmtId="167" fontId="51" fillId="0" borderId="0"/>
    <xf numFmtId="167" fontId="39" fillId="0" borderId="0"/>
    <xf numFmtId="167" fontId="51" fillId="0" borderId="0"/>
    <xf numFmtId="170" fontId="39" fillId="0" borderId="0"/>
    <xf numFmtId="170" fontId="39" fillId="0" borderId="0"/>
    <xf numFmtId="170" fontId="39" fillId="0" borderId="0"/>
    <xf numFmtId="167" fontId="47" fillId="0" borderId="0"/>
    <xf numFmtId="4" fontId="48" fillId="0" borderId="0">
      <alignment vertical="center"/>
    </xf>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39" fillId="0" borderId="0"/>
    <xf numFmtId="0" fontId="47" fillId="0" borderId="0"/>
    <xf numFmtId="0" fontId="39" fillId="0" borderId="0"/>
    <xf numFmtId="0" fontId="47" fillId="0" borderId="0"/>
    <xf numFmtId="0" fontId="47" fillId="0" borderId="0"/>
    <xf numFmtId="0" fontId="39" fillId="0" borderId="0"/>
    <xf numFmtId="0" fontId="39" fillId="0" borderId="0"/>
    <xf numFmtId="0" fontId="39" fillId="0" borderId="0"/>
    <xf numFmtId="0" fontId="39" fillId="0" borderId="0"/>
    <xf numFmtId="170" fontId="39" fillId="0" borderId="0"/>
    <xf numFmtId="178" fontId="47" fillId="0" borderId="0"/>
    <xf numFmtId="167" fontId="47" fillId="0" borderId="0"/>
    <xf numFmtId="167" fontId="53" fillId="0" borderId="0"/>
    <xf numFmtId="0" fontId="47" fillId="0" borderId="0"/>
    <xf numFmtId="4" fontId="48" fillId="0" borderId="0">
      <alignment vertical="center"/>
    </xf>
    <xf numFmtId="167" fontId="47" fillId="0" borderId="0"/>
    <xf numFmtId="0" fontId="47" fillId="0" borderId="0"/>
    <xf numFmtId="167" fontId="47" fillId="0" borderId="0"/>
    <xf numFmtId="0" fontId="47" fillId="0" borderId="0"/>
    <xf numFmtId="177" fontId="38" fillId="0" borderId="0"/>
    <xf numFmtId="177" fontId="38" fillId="0" borderId="0"/>
    <xf numFmtId="0" fontId="38" fillId="0" borderId="0"/>
    <xf numFmtId="0" fontId="38" fillId="0" borderId="0"/>
    <xf numFmtId="177" fontId="38" fillId="0" borderId="0"/>
    <xf numFmtId="177" fontId="38" fillId="0" borderId="0"/>
    <xf numFmtId="0" fontId="38" fillId="0" borderId="0"/>
    <xf numFmtId="0" fontId="38" fillId="0" borderId="0"/>
    <xf numFmtId="170" fontId="47" fillId="0" borderId="0"/>
    <xf numFmtId="4" fontId="48" fillId="0" borderId="0">
      <alignment vertical="center"/>
    </xf>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39" fillId="0" borderId="0"/>
    <xf numFmtId="170" fontId="47" fillId="0" borderId="0"/>
    <xf numFmtId="0" fontId="47" fillId="0" borderId="0"/>
    <xf numFmtId="0" fontId="47" fillId="0" borderId="0"/>
    <xf numFmtId="167" fontId="55" fillId="0" borderId="0"/>
    <xf numFmtId="0" fontId="47" fillId="0" borderId="0"/>
    <xf numFmtId="170" fontId="39" fillId="0" borderId="0"/>
    <xf numFmtId="170" fontId="39" fillId="0" borderId="0"/>
    <xf numFmtId="167" fontId="33" fillId="0" borderId="0"/>
    <xf numFmtId="167" fontId="53" fillId="0" borderId="0"/>
    <xf numFmtId="167" fontId="33" fillId="0" borderId="0"/>
    <xf numFmtId="0" fontId="53" fillId="0" borderId="0"/>
    <xf numFmtId="0" fontId="39" fillId="0" borderId="0"/>
    <xf numFmtId="0" fontId="52" fillId="0" borderId="0"/>
    <xf numFmtId="0" fontId="52" fillId="0" borderId="0"/>
    <xf numFmtId="0" fontId="52" fillId="0" borderId="0"/>
    <xf numFmtId="0" fontId="52" fillId="0" borderId="0"/>
    <xf numFmtId="0" fontId="52" fillId="0" borderId="0"/>
    <xf numFmtId="167" fontId="33" fillId="0" borderId="0"/>
    <xf numFmtId="0" fontId="33"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53" fillId="0" borderId="0"/>
    <xf numFmtId="0" fontId="39" fillId="0" borderId="0"/>
    <xf numFmtId="0" fontId="47" fillId="0" borderId="0"/>
    <xf numFmtId="167" fontId="47" fillId="0" borderId="0"/>
    <xf numFmtId="0" fontId="47" fillId="0" borderId="0"/>
    <xf numFmtId="170" fontId="39" fillId="0" borderId="0"/>
    <xf numFmtId="170" fontId="47" fillId="0" borderId="0"/>
    <xf numFmtId="0" fontId="47"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0" fontId="47" fillId="0" borderId="0"/>
    <xf numFmtId="0" fontId="39" fillId="0" borderId="0"/>
    <xf numFmtId="0" fontId="47" fillId="0" borderId="0"/>
    <xf numFmtId="0" fontId="39" fillId="0" borderId="0"/>
    <xf numFmtId="167" fontId="39" fillId="0" borderId="0"/>
    <xf numFmtId="0" fontId="39" fillId="0" borderId="0"/>
    <xf numFmtId="174" fontId="58" fillId="0" borderId="0">
      <alignment vertical="top"/>
    </xf>
    <xf numFmtId="167" fontId="55"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47" fillId="0" borderId="0"/>
    <xf numFmtId="0" fontId="39" fillId="0" borderId="0"/>
    <xf numFmtId="0" fontId="52" fillId="0" borderId="0"/>
    <xf numFmtId="0" fontId="52" fillId="0" borderId="0"/>
    <xf numFmtId="0" fontId="52" fillId="0" borderId="0"/>
    <xf numFmtId="0" fontId="52" fillId="0" borderId="0"/>
    <xf numFmtId="0" fontId="52" fillId="0" borderId="0"/>
    <xf numFmtId="0" fontId="38" fillId="0" borderId="0"/>
    <xf numFmtId="0" fontId="38" fillId="0" borderId="0"/>
    <xf numFmtId="0" fontId="38" fillId="0" borderId="0"/>
    <xf numFmtId="0" fontId="38" fillId="0" borderId="0"/>
    <xf numFmtId="0" fontId="38" fillId="0" borderId="0"/>
    <xf numFmtId="0" fontId="39" fillId="0" borderId="0"/>
    <xf numFmtId="0" fontId="39"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170" fontId="47" fillId="0" borderId="0"/>
    <xf numFmtId="170" fontId="47" fillId="0" borderId="0"/>
    <xf numFmtId="0" fontId="39" fillId="0" borderId="0"/>
    <xf numFmtId="0" fontId="39" fillId="0" borderId="0"/>
    <xf numFmtId="170" fontId="47" fillId="0" borderId="0"/>
    <xf numFmtId="167" fontId="39" fillId="0" borderId="0"/>
    <xf numFmtId="167" fontId="53" fillId="0" borderId="0"/>
    <xf numFmtId="167" fontId="53" fillId="0" borderId="0"/>
    <xf numFmtId="0" fontId="53" fillId="0" borderId="0"/>
    <xf numFmtId="0" fontId="47"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47" fillId="0" borderId="0"/>
    <xf numFmtId="167" fontId="47" fillId="0" borderId="0"/>
    <xf numFmtId="167" fontId="47" fillId="0" borderId="0"/>
    <xf numFmtId="167" fontId="39" fillId="0" borderId="0"/>
    <xf numFmtId="0" fontId="39" fillId="0" borderId="0"/>
    <xf numFmtId="167" fontId="47" fillId="0" borderId="0"/>
    <xf numFmtId="167" fontId="53" fillId="0" borderId="0"/>
    <xf numFmtId="167" fontId="53" fillId="0" borderId="0"/>
    <xf numFmtId="4" fontId="48" fillId="0" borderId="0">
      <alignment vertical="center"/>
    </xf>
    <xf numFmtId="170" fontId="47" fillId="0" borderId="0"/>
    <xf numFmtId="0" fontId="39" fillId="0" borderId="0"/>
    <xf numFmtId="170" fontId="47" fillId="0" borderId="0"/>
    <xf numFmtId="174" fontId="58" fillId="0" borderId="0">
      <alignment vertical="top"/>
    </xf>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50" fillId="0" borderId="0"/>
    <xf numFmtId="0" fontId="50" fillId="0" borderId="0"/>
    <xf numFmtId="0" fontId="50" fillId="0" borderId="0"/>
    <xf numFmtId="0" fontId="50"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54" fillId="0" borderId="0" applyFont="0" applyFill="0" applyBorder="0" applyAlignment="0" applyProtection="0">
      <alignment vertical="center"/>
    </xf>
    <xf numFmtId="167" fontId="55" fillId="0" borderId="0" applyFill="0" applyBorder="0" applyAlignment="0" applyProtection="0"/>
    <xf numFmtId="170" fontId="39" fillId="0" borderId="0"/>
    <xf numFmtId="0" fontId="47" fillId="0" borderId="0"/>
    <xf numFmtId="0" fontId="47" fillId="0" borderId="0"/>
    <xf numFmtId="0" fontId="39" fillId="0" borderId="0"/>
    <xf numFmtId="0" fontId="39" fillId="0" borderId="0"/>
    <xf numFmtId="0" fontId="47" fillId="0" borderId="0"/>
    <xf numFmtId="167" fontId="53" fillId="0" borderId="0"/>
    <xf numFmtId="0" fontId="47" fillId="0" borderId="0"/>
    <xf numFmtId="0" fontId="50" fillId="0" borderId="0"/>
    <xf numFmtId="0" fontId="50" fillId="0" borderId="0"/>
    <xf numFmtId="0" fontId="50" fillId="0" borderId="0"/>
    <xf numFmtId="0" fontId="50" fillId="0" borderId="0"/>
    <xf numFmtId="0" fontId="50" fillId="0" borderId="0"/>
    <xf numFmtId="0" fontId="39" fillId="0" borderId="0"/>
    <xf numFmtId="0" fontId="39" fillId="0" borderId="0"/>
    <xf numFmtId="167" fontId="47" fillId="0" borderId="0"/>
    <xf numFmtId="0" fontId="47" fillId="0" borderId="0"/>
    <xf numFmtId="0" fontId="47" fillId="0" borderId="0"/>
    <xf numFmtId="167" fontId="47" fillId="0" borderId="0"/>
    <xf numFmtId="167" fontId="47" fillId="0" borderId="0"/>
    <xf numFmtId="0" fontId="47" fillId="0" borderId="0"/>
    <xf numFmtId="167" fontId="47" fillId="0" borderId="0"/>
    <xf numFmtId="0" fontId="47" fillId="0" borderId="0"/>
    <xf numFmtId="0" fontId="47" fillId="0" borderId="0"/>
    <xf numFmtId="167" fontId="47" fillId="0" borderId="0"/>
    <xf numFmtId="170" fontId="39" fillId="0" borderId="0"/>
    <xf numFmtId="170" fontId="39" fillId="0" borderId="0"/>
    <xf numFmtId="170" fontId="47" fillId="0" borderId="0"/>
    <xf numFmtId="167" fontId="39" fillId="0" borderId="0"/>
    <xf numFmtId="167" fontId="51" fillId="0" borderId="0"/>
    <xf numFmtId="167" fontId="47" fillId="0" borderId="0"/>
    <xf numFmtId="0" fontId="47"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33" fillId="0" borderId="0"/>
    <xf numFmtId="167" fontId="38" fillId="0" borderId="0"/>
    <xf numFmtId="167" fontId="33" fillId="0" borderId="0"/>
    <xf numFmtId="0" fontId="39" fillId="0" borderId="0"/>
    <xf numFmtId="167" fontId="39" fillId="0" borderId="0"/>
    <xf numFmtId="0" fontId="39" fillId="0" borderId="0"/>
    <xf numFmtId="167" fontId="39" fillId="0" borderId="0"/>
    <xf numFmtId="0" fontId="39" fillId="0" borderId="0"/>
    <xf numFmtId="167" fontId="39" fillId="0" borderId="0"/>
    <xf numFmtId="0" fontId="39" fillId="0" borderId="0"/>
    <xf numFmtId="167" fontId="33" fillId="0" borderId="0"/>
    <xf numFmtId="0" fontId="33" fillId="0" borderId="0"/>
    <xf numFmtId="167" fontId="39" fillId="0" borderId="0"/>
    <xf numFmtId="0" fontId="39" fillId="0" borderId="0"/>
    <xf numFmtId="167" fontId="39" fillId="0" borderId="0"/>
    <xf numFmtId="0" fontId="39" fillId="0" borderId="0"/>
    <xf numFmtId="167" fontId="39" fillId="0" borderId="0"/>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170" fontId="47" fillId="0" borderId="0"/>
    <xf numFmtId="170" fontId="47" fillId="0" borderId="0"/>
    <xf numFmtId="170" fontId="47" fillId="0" borderId="0"/>
    <xf numFmtId="170" fontId="47" fillId="0" borderId="0"/>
    <xf numFmtId="170" fontId="47" fillId="0" borderId="0"/>
    <xf numFmtId="0" fontId="39" fillId="0" borderId="0"/>
    <xf numFmtId="170" fontId="39" fillId="0" borderId="0"/>
    <xf numFmtId="167" fontId="39" fillId="0" borderId="0"/>
    <xf numFmtId="170" fontId="39" fillId="0" borderId="0"/>
    <xf numFmtId="170" fontId="39" fillId="0" borderId="0"/>
    <xf numFmtId="170" fontId="39" fillId="0" borderId="0"/>
    <xf numFmtId="170" fontId="39" fillId="0" borderId="0"/>
    <xf numFmtId="167" fontId="47" fillId="0" borderId="0"/>
    <xf numFmtId="170" fontId="39" fillId="0" borderId="0"/>
    <xf numFmtId="170" fontId="39" fillId="0" borderId="0"/>
    <xf numFmtId="170" fontId="47" fillId="0" borderId="0"/>
    <xf numFmtId="170" fontId="47" fillId="0" borderId="0"/>
    <xf numFmtId="170" fontId="39" fillId="0" borderId="0"/>
    <xf numFmtId="170" fontId="39" fillId="0" borderId="0"/>
    <xf numFmtId="170" fontId="47" fillId="0" borderId="0"/>
    <xf numFmtId="170" fontId="47" fillId="0" borderId="0"/>
    <xf numFmtId="170" fontId="47" fillId="0" borderId="0"/>
    <xf numFmtId="170" fontId="47" fillId="0" borderId="0"/>
    <xf numFmtId="170" fontId="39" fillId="0" borderId="0"/>
    <xf numFmtId="170" fontId="47" fillId="0" borderId="0"/>
    <xf numFmtId="174" fontId="58" fillId="0" borderId="0">
      <alignment vertical="top"/>
    </xf>
    <xf numFmtId="174" fontId="58" fillId="0" borderId="0">
      <alignment vertical="top"/>
    </xf>
    <xf numFmtId="170" fontId="47" fillId="0" borderId="0"/>
    <xf numFmtId="167" fontId="47" fillId="0" borderId="0"/>
    <xf numFmtId="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47" fillId="0" borderId="0"/>
    <xf numFmtId="170" fontId="47" fillId="0" borderId="0"/>
    <xf numFmtId="0" fontId="47" fillId="0" borderId="0"/>
    <xf numFmtId="0" fontId="47" fillId="0" borderId="0"/>
    <xf numFmtId="170" fontId="39" fillId="0" borderId="0"/>
    <xf numFmtId="170" fontId="39"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39" fillId="0" borderId="0"/>
    <xf numFmtId="0" fontId="47" fillId="0" borderId="0"/>
    <xf numFmtId="0" fontId="39" fillId="0" borderId="0"/>
    <xf numFmtId="0" fontId="39" fillId="0" borderId="0"/>
    <xf numFmtId="0" fontId="47" fillId="0" borderId="0"/>
    <xf numFmtId="170" fontId="47" fillId="0" borderId="0"/>
    <xf numFmtId="170" fontId="47" fillId="0" borderId="0"/>
    <xf numFmtId="167" fontId="47" fillId="0" borderId="0"/>
    <xf numFmtId="0" fontId="39" fillId="0" borderId="0"/>
    <xf numFmtId="170" fontId="39" fillId="0" borderId="0"/>
    <xf numFmtId="0" fontId="47" fillId="0" borderId="0"/>
    <xf numFmtId="170" fontId="39" fillId="0" borderId="0"/>
    <xf numFmtId="167" fontId="47" fillId="0" borderId="0"/>
    <xf numFmtId="0" fontId="47" fillId="0" borderId="0"/>
    <xf numFmtId="167" fontId="39" fillId="0" borderId="0"/>
    <xf numFmtId="167" fontId="51" fillId="0" borderId="0"/>
    <xf numFmtId="170" fontId="47" fillId="0" borderId="0"/>
    <xf numFmtId="167" fontId="53" fillId="0" borderId="0"/>
    <xf numFmtId="0" fontId="39" fillId="0" borderId="0"/>
    <xf numFmtId="170" fontId="39" fillId="0" borderId="0"/>
    <xf numFmtId="170" fontId="47" fillId="0" borderId="0"/>
    <xf numFmtId="4" fontId="48" fillId="0" borderId="0">
      <alignment vertical="center"/>
    </xf>
    <xf numFmtId="4" fontId="48"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4" fontId="48" fillId="0" borderId="0">
      <alignment vertical="center"/>
    </xf>
    <xf numFmtId="170" fontId="39" fillId="0" borderId="0"/>
    <xf numFmtId="0" fontId="39" fillId="0" borderId="0"/>
    <xf numFmtId="4" fontId="48" fillId="0" borderId="0">
      <alignment vertical="center"/>
    </xf>
    <xf numFmtId="0" fontId="47" fillId="0" borderId="0"/>
    <xf numFmtId="0" fontId="47" fillId="0" borderId="0"/>
    <xf numFmtId="167" fontId="47" fillId="0" borderId="0"/>
    <xf numFmtId="0" fontId="39" fillId="0" borderId="0"/>
    <xf numFmtId="170" fontId="39" fillId="0" borderId="0"/>
    <xf numFmtId="0" fontId="47" fillId="0" borderId="0"/>
    <xf numFmtId="0" fontId="50" fillId="0" borderId="0"/>
    <xf numFmtId="0" fontId="50" fillId="0" borderId="0"/>
    <xf numFmtId="0" fontId="50" fillId="0" borderId="0"/>
    <xf numFmtId="0" fontId="50" fillId="0" borderId="0"/>
    <xf numFmtId="0" fontId="50" fillId="0" borderId="0"/>
    <xf numFmtId="167" fontId="53" fillId="0" borderId="0"/>
    <xf numFmtId="170" fontId="47" fillId="0" borderId="0"/>
    <xf numFmtId="167" fontId="53" fillId="0" borderId="0"/>
    <xf numFmtId="170" fontId="39" fillId="0" borderId="0"/>
    <xf numFmtId="167" fontId="47" fillId="0" borderId="0"/>
    <xf numFmtId="0" fontId="47" fillId="0" borderId="0"/>
    <xf numFmtId="167" fontId="53" fillId="0" borderId="0"/>
    <xf numFmtId="167" fontId="33" fillId="0" borderId="0"/>
    <xf numFmtId="167" fontId="53" fillId="0" borderId="0"/>
    <xf numFmtId="167" fontId="33" fillId="0" borderId="0"/>
    <xf numFmtId="0" fontId="53" fillId="0" borderId="0"/>
    <xf numFmtId="167" fontId="33" fillId="0" borderId="0"/>
    <xf numFmtId="0" fontId="33" fillId="0" borderId="0"/>
    <xf numFmtId="167" fontId="53" fillId="0" borderId="0"/>
    <xf numFmtId="167" fontId="47" fillId="0" borderId="0"/>
    <xf numFmtId="0" fontId="47" fillId="0" borderId="0"/>
    <xf numFmtId="167" fontId="47" fillId="0" borderId="0"/>
    <xf numFmtId="0" fontId="47" fillId="0" borderId="0"/>
    <xf numFmtId="167" fontId="47" fillId="0" borderId="0"/>
    <xf numFmtId="0" fontId="47" fillId="0" borderId="0"/>
    <xf numFmtId="0" fontId="39" fillId="0" borderId="0"/>
    <xf numFmtId="167" fontId="47" fillId="0" borderId="0"/>
    <xf numFmtId="167" fontId="47" fillId="0" borderId="0"/>
    <xf numFmtId="167" fontId="53" fillId="0" borderId="0"/>
    <xf numFmtId="167" fontId="47" fillId="0" borderId="0"/>
    <xf numFmtId="170" fontId="39" fillId="0" borderId="0"/>
    <xf numFmtId="170" fontId="39" fillId="0" borderId="0"/>
    <xf numFmtId="170" fontId="39" fillId="0" borderId="0"/>
    <xf numFmtId="170" fontId="39" fillId="0" borderId="0"/>
    <xf numFmtId="170" fontId="39" fillId="0" borderId="0"/>
    <xf numFmtId="167" fontId="53" fillId="0" borderId="0"/>
    <xf numFmtId="170" fontId="47" fillId="0" borderId="0"/>
    <xf numFmtId="170" fontId="47" fillId="0" borderId="0"/>
    <xf numFmtId="170" fontId="47" fillId="0" borderId="0"/>
    <xf numFmtId="170" fontId="39" fillId="0" borderId="0"/>
    <xf numFmtId="0" fontId="47" fillId="0" borderId="0"/>
    <xf numFmtId="0" fontId="47" fillId="0" borderId="0"/>
    <xf numFmtId="0" fontId="47" fillId="0" borderId="0"/>
    <xf numFmtId="167" fontId="55"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7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0" fontId="47" fillId="0" borderId="0"/>
    <xf numFmtId="170" fontId="39" fillId="0" borderId="0"/>
    <xf numFmtId="179" fontId="38" fillId="11" borderId="0" applyFont="0" applyBorder="0">
      <alignment horizontal="center" vertical="center" shrinkToFit="1"/>
    </xf>
    <xf numFmtId="167" fontId="33" fillId="0" borderId="0"/>
    <xf numFmtId="167" fontId="53" fillId="0" borderId="0"/>
    <xf numFmtId="167" fontId="33" fillId="0" borderId="0"/>
    <xf numFmtId="0" fontId="53" fillId="0" borderId="0"/>
    <xf numFmtId="167" fontId="33" fillId="0" borderId="0"/>
    <xf numFmtId="0" fontId="33" fillId="0" borderId="0"/>
    <xf numFmtId="0" fontId="39" fillId="0" borderId="0"/>
    <xf numFmtId="0" fontId="39" fillId="0" borderId="0"/>
    <xf numFmtId="0" fontId="46" fillId="0" borderId="0">
      <protection locked="0"/>
    </xf>
    <xf numFmtId="0" fontId="46" fillId="0" borderId="0">
      <protection locked="0"/>
    </xf>
    <xf numFmtId="180" fontId="62" fillId="0" borderId="0">
      <protection locked="0"/>
    </xf>
    <xf numFmtId="181" fontId="62" fillId="0" borderId="0">
      <protection locked="0"/>
    </xf>
    <xf numFmtId="180" fontId="62" fillId="0" borderId="0">
      <protection locked="0"/>
    </xf>
    <xf numFmtId="182" fontId="62" fillId="0" borderId="0">
      <protection locked="0"/>
    </xf>
    <xf numFmtId="181" fontId="62" fillId="0" borderId="0">
      <protection locked="0"/>
    </xf>
    <xf numFmtId="182" fontId="62" fillId="0" borderId="0">
      <protection locked="0"/>
    </xf>
    <xf numFmtId="0" fontId="46" fillId="0" borderId="0">
      <protection locked="0"/>
    </xf>
    <xf numFmtId="183" fontId="62" fillId="0" borderId="0">
      <protection locked="0"/>
    </xf>
    <xf numFmtId="182" fontId="62" fillId="0" borderId="0">
      <protection locked="0"/>
    </xf>
    <xf numFmtId="0" fontId="46" fillId="0" borderId="0">
      <protection locked="0"/>
    </xf>
    <xf numFmtId="167" fontId="46" fillId="0" borderId="0">
      <protection locked="0"/>
    </xf>
    <xf numFmtId="184" fontId="63" fillId="0" borderId="0" applyFont="0" applyFill="0" applyBorder="0" applyAlignment="0" applyProtection="0"/>
    <xf numFmtId="167" fontId="64" fillId="0" borderId="0"/>
    <xf numFmtId="185" fontId="63" fillId="0" borderId="0" applyFont="0" applyFill="0" applyBorder="0" applyAlignment="0" applyProtection="0"/>
    <xf numFmtId="186" fontId="62" fillId="0" borderId="33">
      <protection locked="0"/>
    </xf>
    <xf numFmtId="0" fontId="46" fillId="0" borderId="29">
      <protection locked="0"/>
    </xf>
    <xf numFmtId="0" fontId="46" fillId="0" borderId="29">
      <protection locked="0"/>
    </xf>
    <xf numFmtId="167" fontId="38" fillId="0" borderId="0"/>
    <xf numFmtId="167" fontId="38" fillId="0" borderId="0"/>
    <xf numFmtId="167" fontId="38" fillId="0" borderId="0"/>
    <xf numFmtId="167" fontId="54" fillId="0" borderId="0">
      <alignment vertical="center"/>
    </xf>
    <xf numFmtId="167" fontId="65" fillId="0" borderId="0">
      <alignment vertical="center"/>
    </xf>
    <xf numFmtId="167" fontId="54" fillId="0" borderId="0">
      <alignment vertical="center"/>
    </xf>
    <xf numFmtId="0" fontId="66" fillId="0" borderId="0">
      <protection locked="0"/>
    </xf>
    <xf numFmtId="0" fontId="66" fillId="0" borderId="0">
      <protection locked="0"/>
    </xf>
    <xf numFmtId="186" fontId="67" fillId="0" borderId="0">
      <protection locked="0"/>
    </xf>
    <xf numFmtId="167" fontId="67" fillId="0" borderId="0">
      <protection locked="0"/>
    </xf>
    <xf numFmtId="186" fontId="67" fillId="0" borderId="0">
      <protection locked="0"/>
    </xf>
    <xf numFmtId="167" fontId="67" fillId="0" borderId="0">
      <protection locked="0"/>
    </xf>
    <xf numFmtId="0" fontId="68" fillId="0" borderId="0"/>
    <xf numFmtId="186" fontId="62" fillId="0" borderId="33">
      <protection locked="0"/>
    </xf>
    <xf numFmtId="167" fontId="62" fillId="0" borderId="33">
      <protection locked="0"/>
    </xf>
    <xf numFmtId="0" fontId="46" fillId="0" borderId="0">
      <protection locked="0"/>
    </xf>
    <xf numFmtId="0" fontId="46" fillId="0" borderId="0">
      <protection locked="0"/>
    </xf>
    <xf numFmtId="0" fontId="46"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46" fillId="0" borderId="0">
      <protection locked="0"/>
    </xf>
    <xf numFmtId="0" fontId="46"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46" fillId="0" borderId="0">
      <protection locked="0"/>
    </xf>
    <xf numFmtId="0" fontId="66" fillId="0" borderId="0">
      <protection locked="0"/>
    </xf>
    <xf numFmtId="0" fontId="66" fillId="0" borderId="0">
      <protection locked="0"/>
    </xf>
    <xf numFmtId="187" fontId="33"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9" fontId="69" fillId="0" borderId="34" applyFont="0" applyFill="0" applyBorder="0" applyAlignment="0" applyProtection="0">
      <alignment horizontal="right"/>
    </xf>
    <xf numFmtId="9" fontId="33" fillId="0" borderId="0"/>
    <xf numFmtId="9" fontId="53" fillId="0" borderId="0"/>
    <xf numFmtId="9" fontId="33" fillId="0" borderId="0"/>
    <xf numFmtId="167" fontId="64" fillId="0" borderId="0"/>
    <xf numFmtId="167" fontId="70" fillId="0" borderId="0"/>
    <xf numFmtId="190" fontId="71" fillId="0" borderId="0" applyFont="0" applyAlignment="0" applyProtection="0">
      <protection locked="0" hidden="1"/>
    </xf>
    <xf numFmtId="167" fontId="72" fillId="0" borderId="0"/>
    <xf numFmtId="167" fontId="70" fillId="0" borderId="0"/>
    <xf numFmtId="167" fontId="73" fillId="12" borderId="0"/>
    <xf numFmtId="167" fontId="73" fillId="12" borderId="0"/>
    <xf numFmtId="167" fontId="73" fillId="12" borderId="0"/>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0" fontId="74" fillId="13" borderId="19" applyNumberFormat="0" applyFill="0" applyBorder="0" applyAlignment="0">
      <alignment horizontal="left"/>
    </xf>
    <xf numFmtId="0" fontId="74" fillId="13" borderId="19" applyNumberFormat="0" applyFill="0" applyBorder="0" applyAlignment="0">
      <alignment horizontal="left"/>
    </xf>
    <xf numFmtId="167" fontId="75" fillId="13" borderId="0" applyNumberFormat="0" applyFill="0" applyBorder="0" applyAlignment="0"/>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0" fontId="76" fillId="14" borderId="19" applyNumberFormat="0" applyFill="0" applyBorder="0" applyAlignment="0">
      <alignment horizontal="left"/>
    </xf>
    <xf numFmtId="0" fontId="76" fillId="14" borderId="19" applyNumberFormat="0" applyFill="0" applyBorder="0" applyAlignment="0">
      <alignment horizontal="left"/>
    </xf>
    <xf numFmtId="167" fontId="77" fillId="15" borderId="0" applyNumberFormat="0" applyFill="0" applyBorder="0" applyAlignment="0"/>
    <xf numFmtId="167" fontId="78" fillId="0" borderId="0" applyNumberFormat="0" applyFill="0" applyBorder="0" applyAlignment="0"/>
    <xf numFmtId="167" fontId="79" fillId="0" borderId="7" applyNumberFormat="0" applyFill="0" applyBorder="0" applyAlignment="0">
      <alignment horizontal="left"/>
    </xf>
    <xf numFmtId="167" fontId="80" fillId="16" borderId="21" applyNumberFormat="0" applyFill="0" applyBorder="0" applyAlignment="0">
      <alignment horizontal="centerContinuous"/>
    </xf>
    <xf numFmtId="167" fontId="81" fillId="0" borderId="0" applyNumberFormat="0" applyFill="0" applyBorder="0" applyAlignment="0"/>
    <xf numFmtId="167" fontId="81" fillId="17" borderId="35" applyNumberFormat="0" applyFill="0" applyBorder="0" applyAlignment="0"/>
    <xf numFmtId="0" fontId="81" fillId="17" borderId="35" applyNumberFormat="0" applyFill="0" applyBorder="0" applyAlignment="0"/>
    <xf numFmtId="0" fontId="81" fillId="17" borderId="35" applyNumberFormat="0" applyFill="0" applyBorder="0" applyAlignment="0"/>
    <xf numFmtId="167" fontId="82" fillId="0" borderId="7" applyNumberFormat="0" applyFill="0" applyBorder="0" applyAlignment="0"/>
    <xf numFmtId="167" fontId="81" fillId="0" borderId="0" applyNumberFormat="0" applyFill="0" applyBorder="0" applyAlignment="0"/>
    <xf numFmtId="0"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5" fillId="5"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5" fillId="5" borderId="0" applyNumberFormat="0" applyBorder="0" applyAlignment="0" applyProtection="0"/>
    <xf numFmtId="167" fontId="84" fillId="18" borderId="0" applyNumberFormat="0" applyBorder="0" applyAlignment="0" applyProtection="0"/>
    <xf numFmtId="167" fontId="3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3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0" fontId="8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3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3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0" fontId="8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18" borderId="0" applyNumberFormat="0" applyBorder="0" applyAlignment="0" applyProtection="0"/>
    <xf numFmtId="0" fontId="83" fillId="18" borderId="0" applyNumberFormat="0" applyBorder="0" applyAlignment="0" applyProtection="0"/>
    <xf numFmtId="0"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0"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9" borderId="0" applyNumberFormat="0" applyBorder="0" applyAlignment="0" applyProtection="0"/>
    <xf numFmtId="0" fontId="83" fillId="19" borderId="0" applyNumberFormat="0" applyBorder="0" applyAlignment="0" applyProtection="0"/>
    <xf numFmtId="0"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0"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20" borderId="0" applyNumberFormat="0" applyBorder="0" applyAlignment="0" applyProtection="0"/>
    <xf numFmtId="0" fontId="83" fillId="20" borderId="0" applyNumberFormat="0" applyBorder="0" applyAlignment="0" applyProtection="0"/>
    <xf numFmtId="0"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0"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2" borderId="0" applyNumberFormat="0" applyBorder="0" applyAlignment="0" applyProtection="0"/>
    <xf numFmtId="0"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6" fillId="28"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3" borderId="0" applyNumberFormat="0" applyBorder="0" applyAlignment="0" applyProtection="0"/>
    <xf numFmtId="0" fontId="83" fillId="23" borderId="0" applyNumberFormat="0" applyBorder="0" applyAlignment="0" applyProtection="0"/>
    <xf numFmtId="0"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0"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8" fillId="18" borderId="0" applyNumberFormat="0" applyBorder="0" applyAlignment="0" applyProtection="0">
      <alignment vertical="center"/>
    </xf>
    <xf numFmtId="0" fontId="38" fillId="18" borderId="0" applyNumberFormat="0" applyBorder="0" applyAlignment="0" applyProtection="0">
      <alignment vertical="center"/>
    </xf>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22" borderId="0" applyNumberFormat="0" applyBorder="0" applyAlignment="0" applyProtection="0">
      <alignment vertical="center"/>
    </xf>
    <xf numFmtId="0" fontId="38" fillId="22" borderId="0" applyNumberFormat="0" applyBorder="0" applyAlignment="0" applyProtection="0">
      <alignment vertical="center"/>
    </xf>
    <xf numFmtId="167" fontId="38" fillId="23" borderId="0" applyNumberFormat="0" applyBorder="0" applyAlignment="0" applyProtection="0">
      <alignment vertical="center"/>
    </xf>
    <xf numFmtId="0" fontId="38" fillId="23" borderId="0" applyNumberFormat="0" applyBorder="0" applyAlignment="0" applyProtection="0">
      <alignment vertical="center"/>
    </xf>
    <xf numFmtId="191" fontId="71" fillId="0" borderId="0" applyFill="0" applyBorder="0" applyProtection="0">
      <alignment horizontal="right"/>
    </xf>
    <xf numFmtId="167" fontId="64" fillId="0" borderId="0"/>
    <xf numFmtId="167" fontId="70" fillId="0" borderId="0"/>
    <xf numFmtId="167" fontId="64" fillId="0" borderId="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3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0" fontId="8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3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5" borderId="0" applyNumberFormat="0" applyBorder="0" applyAlignment="0" applyProtection="0"/>
    <xf numFmtId="0" fontId="83" fillId="25" borderId="0" applyNumberFormat="0" applyBorder="0" applyAlignment="0" applyProtection="0"/>
    <xf numFmtId="0"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0"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3" fillId="31" borderId="0" applyNumberFormat="0" applyBorder="0" applyAlignment="0" applyProtection="0"/>
    <xf numFmtId="0"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0"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6" borderId="0" applyNumberFormat="0" applyBorder="0" applyAlignment="0" applyProtection="0"/>
    <xf numFmtId="0" fontId="83" fillId="26" borderId="0" applyNumberFormat="0" applyBorder="0" applyAlignment="0" applyProtection="0"/>
    <xf numFmtId="0"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0"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6" borderId="0" applyNumberFormat="0" applyBorder="0" applyAlignment="0" applyProtection="0">
      <alignment vertical="center"/>
    </xf>
    <xf numFmtId="0" fontId="38" fillId="26" borderId="0" applyNumberFormat="0" applyBorder="0" applyAlignment="0" applyProtection="0">
      <alignment vertical="center"/>
    </xf>
    <xf numFmtId="0" fontId="87"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33"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0" fontId="87"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33"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0" fontId="87"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33"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0" fontId="87"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35" borderId="0" applyNumberFormat="0" applyBorder="0" applyAlignment="0" applyProtection="0"/>
    <xf numFmtId="0" fontId="87" fillId="35" borderId="0" applyNumberFormat="0" applyBorder="0" applyAlignment="0" applyProtection="0"/>
    <xf numFmtId="0"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0"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25" borderId="0" applyNumberFormat="0" applyBorder="0" applyAlignment="0" applyProtection="0"/>
    <xf numFmtId="0" fontId="87" fillId="25" borderId="0" applyNumberFormat="0" applyBorder="0" applyAlignment="0" applyProtection="0"/>
    <xf numFmtId="0"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0"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7" fillId="31" borderId="0" applyNumberFormat="0" applyBorder="0" applyAlignment="0" applyProtection="0"/>
    <xf numFmtId="0"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0"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0"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0"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24" borderId="0" applyNumberFormat="0" applyBorder="0" applyAlignment="0" applyProtection="0"/>
    <xf numFmtId="0" fontId="87" fillId="24" borderId="0" applyNumberFormat="0" applyBorder="0" applyAlignment="0" applyProtection="0"/>
    <xf numFmtId="0"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0"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8" fillId="35" borderId="0" applyNumberFormat="0" applyBorder="0" applyAlignment="0" applyProtection="0">
      <alignment vertical="center"/>
    </xf>
    <xf numFmtId="0" fontId="38" fillId="35"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24" borderId="0" applyNumberFormat="0" applyBorder="0" applyAlignment="0" applyProtection="0">
      <alignment vertical="center"/>
    </xf>
    <xf numFmtId="0" fontId="38" fillId="24" borderId="0" applyNumberFormat="0" applyBorder="0" applyAlignment="0" applyProtection="0">
      <alignment vertical="center"/>
    </xf>
    <xf numFmtId="192" fontId="89" fillId="0" borderId="0" applyFont="0" applyFill="0" applyBorder="0">
      <alignment horizontal="center"/>
    </xf>
    <xf numFmtId="167" fontId="90" fillId="0" borderId="0">
      <alignment horizontal="right"/>
    </xf>
    <xf numFmtId="193" fontId="38" fillId="0" borderId="0" applyFont="0" applyFill="0" applyBorder="0" applyAlignment="0" applyProtection="0"/>
    <xf numFmtId="194" fontId="38" fillId="0" borderId="0" applyFont="0" applyFill="0" applyBorder="0" applyAlignment="0" applyProtection="0"/>
    <xf numFmtId="193" fontId="38" fillId="0" borderId="0" applyFont="0" applyFill="0" applyBorder="0" applyAlignment="0" applyProtection="0"/>
    <xf numFmtId="194" fontId="38" fillId="0" borderId="0" applyFont="0" applyFill="0" applyBorder="0" applyAlignment="0" applyProtection="0"/>
    <xf numFmtId="0" fontId="87" fillId="39" borderId="0" applyNumberFormat="0" applyBorder="0" applyAlignment="0" applyProtection="0"/>
    <xf numFmtId="167" fontId="84" fillId="40"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33"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0" fontId="87" fillId="39" borderId="0" applyNumberFormat="0" applyBorder="0" applyAlignment="0" applyProtection="0"/>
    <xf numFmtId="0" fontId="87" fillId="42" borderId="0" applyNumberFormat="0" applyBorder="0" applyAlignment="0" applyProtection="0"/>
    <xf numFmtId="167" fontId="84" fillId="43" borderId="0" applyNumberFormat="0" applyBorder="0" applyAlignment="0" applyProtection="0"/>
    <xf numFmtId="167" fontId="84" fillId="44" borderId="0" applyNumberFormat="0" applyBorder="0" applyAlignment="0" applyProtection="0"/>
    <xf numFmtId="167" fontId="88" fillId="45"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33"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0" fontId="87" fillId="42" borderId="0" applyNumberFormat="0" applyBorder="0" applyAlignment="0" applyProtection="0"/>
    <xf numFmtId="0" fontId="87" fillId="46" borderId="0" applyNumberFormat="0" applyBorder="0" applyAlignment="0" applyProtection="0"/>
    <xf numFmtId="167" fontId="84" fillId="43" borderId="0" applyNumberFormat="0" applyBorder="0" applyAlignment="0" applyProtection="0"/>
    <xf numFmtId="167" fontId="84" fillId="47" borderId="0" applyNumberFormat="0" applyBorder="0" applyAlignment="0" applyProtection="0"/>
    <xf numFmtId="167" fontId="88" fillId="44"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33"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0" fontId="87" fillId="46" borderId="0" applyNumberFormat="0" applyBorder="0" applyAlignment="0" applyProtection="0"/>
    <xf numFmtId="0" fontId="87" fillId="36" borderId="0" applyNumberFormat="0" applyBorder="0" applyAlignment="0" applyProtection="0"/>
    <xf numFmtId="167" fontId="84" fillId="40" borderId="0" applyNumberFormat="0" applyBorder="0" applyAlignment="0" applyProtection="0"/>
    <xf numFmtId="167" fontId="84" fillId="44" borderId="0" applyNumberFormat="0" applyBorder="0" applyAlignment="0" applyProtection="0"/>
    <xf numFmtId="167" fontId="88" fillId="44"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6" borderId="0" applyNumberFormat="0" applyBorder="0" applyAlignment="0" applyProtection="0"/>
    <xf numFmtId="0" fontId="87" fillId="37" borderId="0" applyNumberFormat="0" applyBorder="0" applyAlignment="0" applyProtection="0"/>
    <xf numFmtId="167" fontId="84" fillId="48"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37" borderId="0" applyNumberFormat="0" applyBorder="0" applyAlignment="0" applyProtection="0"/>
    <xf numFmtId="0" fontId="87" fillId="49" borderId="0" applyNumberFormat="0" applyBorder="0" applyAlignment="0" applyProtection="0"/>
    <xf numFmtId="167" fontId="84" fillId="43" borderId="0" applyNumberFormat="0" applyBorder="0" applyAlignment="0" applyProtection="0"/>
    <xf numFmtId="167" fontId="84" fillId="50" borderId="0" applyNumberFormat="0" applyBorder="0" applyAlignment="0" applyProtection="0"/>
    <xf numFmtId="167" fontId="88" fillId="50"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33"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0" fontId="87" fillId="49" borderId="0" applyNumberFormat="0" applyBorder="0" applyAlignment="0" applyProtection="0"/>
    <xf numFmtId="195" fontId="91" fillId="51" borderId="0">
      <alignment horizontal="center" vertical="center"/>
    </xf>
    <xf numFmtId="196" fontId="92" fillId="0" borderId="36" applyFont="0" applyFill="0">
      <alignment horizontal="right" vertical="center"/>
      <protection locked="0"/>
    </xf>
    <xf numFmtId="197" fontId="38" fillId="0" borderId="0" applyFont="0" applyFill="0" applyBorder="0" applyProtection="0"/>
    <xf numFmtId="0" fontId="93" fillId="0" borderId="0" applyNumberFormat="0" applyFill="0" applyBorder="0" applyAlignment="0" applyProtection="0">
      <alignment vertical="top"/>
      <protection locked="0"/>
    </xf>
    <xf numFmtId="198"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99"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67" fontId="96" fillId="0" borderId="0" applyNumberFormat="0" applyFill="0" applyBorder="0" applyAlignment="0" applyProtection="0">
      <alignment vertical="top"/>
      <protection locked="0"/>
    </xf>
    <xf numFmtId="167" fontId="41" fillId="0" borderId="0"/>
    <xf numFmtId="200" fontId="55" fillId="0" borderId="37">
      <protection locked="0"/>
    </xf>
    <xf numFmtId="201" fontId="33" fillId="0" borderId="0" applyFont="0" applyFill="0" applyBorder="0" applyAlignment="0" applyProtection="0"/>
    <xf numFmtId="202" fontId="33" fillId="0" borderId="0" applyFont="0" applyFill="0" applyBorder="0" applyAlignment="0" applyProtection="0"/>
    <xf numFmtId="203" fontId="97" fillId="0" borderId="0">
      <alignment horizontal="left"/>
    </xf>
    <xf numFmtId="203" fontId="97" fillId="0" borderId="0">
      <alignment horizontal="left"/>
    </xf>
    <xf numFmtId="203" fontId="97" fillId="0" borderId="0">
      <alignment horizontal="left"/>
    </xf>
    <xf numFmtId="39" fontId="98" fillId="0" borderId="0" applyFont="0" applyFill="0">
      <alignment vertical="center"/>
    </xf>
    <xf numFmtId="204" fontId="68" fillId="0" borderId="0"/>
    <xf numFmtId="0" fontId="99" fillId="0" borderId="0">
      <alignment horizontal="right"/>
    </xf>
    <xf numFmtId="196" fontId="92" fillId="0" borderId="0" applyFont="0" applyBorder="0" applyProtection="0">
      <alignment vertical="center"/>
    </xf>
    <xf numFmtId="195" fontId="38" fillId="0" borderId="0" applyNumberFormat="0" applyFont="0" applyAlignment="0">
      <alignment horizontal="center" vertical="center"/>
    </xf>
    <xf numFmtId="167" fontId="41" fillId="0" borderId="0" applyNumberFormat="0" applyFill="0" applyBorder="0" applyAlignment="0" applyProtection="0"/>
    <xf numFmtId="167" fontId="100" fillId="0" borderId="0" applyNumberFormat="0" applyFill="0" applyBorder="0" applyAlignment="0" applyProtection="0"/>
    <xf numFmtId="205" fontId="101" fillId="8" borderId="0" applyBorder="0">
      <protection locked="0"/>
    </xf>
    <xf numFmtId="197" fontId="102" fillId="52" borderId="12"/>
    <xf numFmtId="197" fontId="102" fillId="52" borderId="12"/>
    <xf numFmtId="197" fontId="102" fillId="52" borderId="12"/>
    <xf numFmtId="178" fontId="95" fillId="0" borderId="0" applyFont="0" applyFill="0" applyBorder="0" applyAlignment="0" applyProtection="0"/>
    <xf numFmtId="178" fontId="95" fillId="0" borderId="0" applyFont="0" applyFill="0" applyBorder="0" applyAlignment="0" applyProtection="0"/>
    <xf numFmtId="0" fontId="103" fillId="0" borderId="0"/>
    <xf numFmtId="169" fontId="104" fillId="0" borderId="0"/>
    <xf numFmtId="39" fontId="105" fillId="7" borderId="0" applyNumberFormat="0" applyBorder="0">
      <alignment vertical="center"/>
    </xf>
    <xf numFmtId="0" fontId="106"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33"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54" fillId="53" borderId="0"/>
    <xf numFmtId="167" fontId="108" fillId="53" borderId="0"/>
    <xf numFmtId="0" fontId="109" fillId="0" borderId="0"/>
    <xf numFmtId="167" fontId="110" fillId="0" borderId="0" applyNumberFormat="0" applyFill="0" applyBorder="0" applyAlignment="0" applyProtection="0"/>
    <xf numFmtId="0" fontId="55" fillId="0" borderId="0">
      <alignment horizontal="left"/>
    </xf>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38" fontId="112" fillId="0" borderId="0" applyNumberFormat="0" applyFill="0" applyBorder="0" applyAlignment="0" applyProtection="0">
      <alignment horizontal="right"/>
      <protection locked="0"/>
    </xf>
    <xf numFmtId="171" fontId="104" fillId="0" borderId="0"/>
    <xf numFmtId="167" fontId="113" fillId="0" borderId="0" applyNumberFormat="0" applyFill="0" applyBorder="0" applyAlignment="0" applyProtection="0"/>
    <xf numFmtId="0" fontId="114" fillId="0" borderId="35" applyNumberFormat="0" applyFill="0" applyAlignment="0" applyProtection="0"/>
    <xf numFmtId="0" fontId="114" fillId="0" borderId="35" applyNumberFormat="0" applyFill="0" applyAlignment="0" applyProtection="0"/>
    <xf numFmtId="0" fontId="114" fillId="0" borderId="35" applyNumberFormat="0" applyFill="0" applyAlignment="0" applyProtection="0"/>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left"/>
    </xf>
    <xf numFmtId="167" fontId="105" fillId="0" borderId="0">
      <alignment horizontal="right"/>
    </xf>
    <xf numFmtId="167" fontId="64"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7" fontId="116" fillId="0" borderId="0" applyFont="0" applyFill="0" applyBorder="0" applyAlignment="0" applyProtection="0"/>
    <xf numFmtId="49" fontId="117" fillId="0" borderId="0" applyFill="0" applyBorder="0">
      <alignment horizontal="left"/>
    </xf>
    <xf numFmtId="200" fontId="118" fillId="0" borderId="0" applyFill="0" applyBorder="0">
      <alignment horizontal="left"/>
    </xf>
    <xf numFmtId="49" fontId="119" fillId="0" borderId="0" applyFill="0" applyBorder="0">
      <alignment horizontal="left"/>
    </xf>
    <xf numFmtId="2" fontId="120" fillId="0" borderId="0" applyFill="0" applyBorder="0">
      <alignment horizontal="left"/>
    </xf>
    <xf numFmtId="0" fontId="63" fillId="0" borderId="0" applyFont="0" applyFill="0" applyBorder="0" applyAlignment="0" applyProtection="0"/>
    <xf numFmtId="208" fontId="121" fillId="0" borderId="0"/>
    <xf numFmtId="167" fontId="122" fillId="0" borderId="0"/>
    <xf numFmtId="178" fontId="123" fillId="0" borderId="0"/>
    <xf numFmtId="178" fontId="95" fillId="0" borderId="0"/>
    <xf numFmtId="178" fontId="124" fillId="0" borderId="0"/>
    <xf numFmtId="178" fontId="124" fillId="0" borderId="0"/>
    <xf numFmtId="178" fontId="94" fillId="0" borderId="0"/>
    <xf numFmtId="178" fontId="95" fillId="0" borderId="0"/>
    <xf numFmtId="178" fontId="94" fillId="0" borderId="0"/>
    <xf numFmtId="178" fontId="95" fillId="0" borderId="0"/>
    <xf numFmtId="178" fontId="94" fillId="0" borderId="0"/>
    <xf numFmtId="178" fontId="95" fillId="0" borderId="0"/>
    <xf numFmtId="178" fontId="125" fillId="0" borderId="0"/>
    <xf numFmtId="209" fontId="126" fillId="0" borderId="0" applyFill="0" applyBorder="0" applyAlignment="0"/>
    <xf numFmtId="167" fontId="40" fillId="0" borderId="0" applyFill="0" applyBorder="0" applyAlignment="0"/>
    <xf numFmtId="167" fontId="40" fillId="0" borderId="0" applyFill="0" applyBorder="0" applyAlignment="0"/>
    <xf numFmtId="210"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213" fontId="38" fillId="0" borderId="0" applyFill="0" applyBorder="0" applyAlignment="0"/>
    <xf numFmtId="214" fontId="126" fillId="0" borderId="0" applyFill="0" applyBorder="0" applyAlignment="0"/>
    <xf numFmtId="215" fontId="41" fillId="0" borderId="0" applyFill="0" applyBorder="0" applyAlignment="0"/>
    <xf numFmtId="215" fontId="41" fillId="0" borderId="0" applyFill="0" applyBorder="0" applyAlignment="0"/>
    <xf numFmtId="216" fontId="127" fillId="0" borderId="0" applyFill="0" applyBorder="0" applyAlignment="0"/>
    <xf numFmtId="217" fontId="126" fillId="0" borderId="0" applyFill="0" applyBorder="0" applyAlignment="0"/>
    <xf numFmtId="218" fontId="41" fillId="0" borderId="0" applyFill="0" applyBorder="0" applyAlignment="0"/>
    <xf numFmtId="218" fontId="41" fillId="0" borderId="0" applyFill="0" applyBorder="0" applyAlignment="0"/>
    <xf numFmtId="219" fontId="127" fillId="0" borderId="0" applyFill="0" applyBorder="0" applyAlignment="0"/>
    <xf numFmtId="220" fontId="126" fillId="0" borderId="0" applyFill="0" applyBorder="0" applyAlignment="0"/>
    <xf numFmtId="221" fontId="41" fillId="0" borderId="0" applyFill="0" applyBorder="0" applyAlignment="0"/>
    <xf numFmtId="221" fontId="41" fillId="0" borderId="0" applyFill="0" applyBorder="0" applyAlignment="0"/>
    <xf numFmtId="222" fontId="47" fillId="0" borderId="0" applyFill="0" applyBorder="0" applyAlignment="0"/>
    <xf numFmtId="209" fontId="126"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26"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0" fontId="128" fillId="54" borderId="39" applyNumberFormat="0" applyAlignment="0" applyProtection="0"/>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39" fontId="129" fillId="0" borderId="40">
      <protection locked="0"/>
    </xf>
    <xf numFmtId="39" fontId="129" fillId="0" borderId="40">
      <protection locked="0"/>
    </xf>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38" fontId="118" fillId="0" borderId="0">
      <alignment horizontal="left"/>
    </xf>
    <xf numFmtId="167" fontId="38" fillId="55" borderId="0" applyNumberFormat="0" applyFont="0" applyBorder="0" applyAlignment="0"/>
    <xf numFmtId="200" fontId="131" fillId="0" borderId="0"/>
    <xf numFmtId="167" fontId="41" fillId="0" borderId="0">
      <alignment horizontal="center" wrapText="1"/>
    </xf>
    <xf numFmtId="167" fontId="41" fillId="0" borderId="0">
      <alignment horizontal="center" wrapText="1"/>
    </xf>
    <xf numFmtId="167"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167" fontId="132" fillId="0" borderId="0" applyFill="0" applyBorder="0" applyProtection="0">
      <alignment horizontal="center"/>
      <protection locked="0"/>
    </xf>
    <xf numFmtId="1" fontId="133" fillId="0" borderId="0"/>
    <xf numFmtId="227" fontId="55" fillId="56" borderId="41">
      <alignment vertical="center"/>
    </xf>
    <xf numFmtId="0" fontId="134"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33"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228" fontId="38" fillId="0" borderId="43" applyFont="0" applyFill="0" applyBorder="0" applyProtection="0">
      <alignment horizontal="center"/>
      <protection locked="0"/>
    </xf>
    <xf numFmtId="0" fontId="58" fillId="0" borderId="40"/>
    <xf numFmtId="0" fontId="73" fillId="0" borderId="0">
      <alignment horizontal="center" wrapText="1"/>
      <protection hidden="1"/>
    </xf>
    <xf numFmtId="167" fontId="114" fillId="0" borderId="0" applyNumberFormat="0" applyFill="0" applyBorder="0" applyProtection="0">
      <alignment horizontal="center" vertical="center"/>
    </xf>
    <xf numFmtId="0" fontId="136" fillId="0" borderId="0">
      <alignment horizontal="right"/>
    </xf>
    <xf numFmtId="167" fontId="33" fillId="0" borderId="0"/>
    <xf numFmtId="229" fontId="137" fillId="0" borderId="0"/>
    <xf numFmtId="167" fontId="33"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22" fontId="47" fillId="0" borderId="0" applyFont="0" applyFill="0" applyBorder="0" applyAlignment="0" applyProtection="0"/>
    <xf numFmtId="209" fontId="41" fillId="0" borderId="0" applyFont="0" applyFill="0" applyBorder="0" applyAlignment="0" applyProtection="0"/>
    <xf numFmtId="209" fontId="41" fillId="0" borderId="0" applyFont="0" applyFill="0" applyBorder="0" applyAlignment="0" applyProtection="0"/>
    <xf numFmtId="210" fontId="41" fillId="0" borderId="0" applyFont="0" applyFill="0" applyBorder="0" applyAlignment="0" applyProtection="0"/>
    <xf numFmtId="210" fontId="41" fillId="0" borderId="0" applyFont="0" applyFill="0" applyBorder="0" applyAlignment="0" applyProtection="0"/>
    <xf numFmtId="167" fontId="138" fillId="0" borderId="0" applyFont="0" applyFill="0" applyBorder="0" applyAlignment="0" applyProtection="0"/>
    <xf numFmtId="167" fontId="64" fillId="0" borderId="0"/>
    <xf numFmtId="167" fontId="72" fillId="0" borderId="0"/>
    <xf numFmtId="167" fontId="139" fillId="0" borderId="0" applyFont="0" applyFill="0" applyBorder="0" applyAlignment="0" applyProtection="0">
      <alignment horizontal="right"/>
    </xf>
    <xf numFmtId="167" fontId="139"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167" fontId="55" fillId="0" borderId="0" applyFill="0" applyBorder="0" applyAlignment="0" applyProtection="0"/>
    <xf numFmtId="167" fontId="140"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alignment vertical="center"/>
    </xf>
    <xf numFmtId="167" fontId="140" fillId="0" borderId="0" applyFont="0" applyFill="0" applyBorder="0" applyAlignment="0" applyProtection="0"/>
    <xf numFmtId="167"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0" fontId="101" fillId="0" borderId="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6"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83"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6" fontId="85" fillId="0" borderId="0" applyFont="0" applyFill="0" applyBorder="0" applyAlignment="0" applyProtection="0"/>
    <xf numFmtId="237"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4"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8"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6" fontId="11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84"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38"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75" fontId="141" fillId="0" borderId="0" applyFont="0" applyFill="0" applyBorder="0" applyAlignment="0" applyProtection="0"/>
    <xf numFmtId="3" fontId="73" fillId="0" borderId="0" applyNumberFormat="0" applyFont="0" applyFill="0" applyBorder="0" applyAlignment="0" applyProtection="0">
      <alignment vertical="top"/>
    </xf>
    <xf numFmtId="0" fontId="142" fillId="0" borderId="0"/>
    <xf numFmtId="0" fontId="47" fillId="0" borderId="0"/>
    <xf numFmtId="3" fontId="143" fillId="0" borderId="0" applyFont="0" applyFill="0" applyBorder="0" applyAlignment="0" applyProtection="0"/>
    <xf numFmtId="3" fontId="143" fillId="0" borderId="0" applyFont="0" applyFill="0" applyBorder="0" applyAlignment="0" applyProtection="0"/>
    <xf numFmtId="3" fontId="143"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41" fillId="0" borderId="0" applyFont="0" applyFill="0" applyBorder="0" applyAlignment="0" applyProtection="0"/>
    <xf numFmtId="3" fontId="41" fillId="0" borderId="0" applyFont="0" applyFill="0" applyBorder="0" applyAlignment="0" applyProtection="0"/>
    <xf numFmtId="0" fontId="142" fillId="0" borderId="0"/>
    <xf numFmtId="0" fontId="47" fillId="0" borderId="0"/>
    <xf numFmtId="0" fontId="144" fillId="0" borderId="0"/>
    <xf numFmtId="167" fontId="145" fillId="0" borderId="0" applyFill="0" applyBorder="0" applyAlignment="0" applyProtection="0">
      <protection locked="0"/>
    </xf>
    <xf numFmtId="200" fontId="146" fillId="0" borderId="0" applyFill="0" applyBorder="0">
      <alignment horizontal="left"/>
    </xf>
    <xf numFmtId="196" fontId="147" fillId="0" borderId="44" applyNumberFormat="0" applyFill="0" applyBorder="0" applyAlignment="0" applyProtection="0"/>
    <xf numFmtId="190" fontId="148" fillId="0" borderId="0"/>
    <xf numFmtId="238" fontId="148" fillId="0" borderId="0"/>
    <xf numFmtId="239" fontId="148" fillId="0" borderId="0"/>
    <xf numFmtId="167" fontId="149" fillId="0" borderId="34" applyNumberFormat="0" applyFill="0" applyBorder="0" applyAlignment="0" applyProtection="0">
      <alignment horizontal="left"/>
    </xf>
    <xf numFmtId="167" fontId="150" fillId="0" borderId="0" applyNumberFormat="0" applyAlignment="0">
      <alignment horizontal="left"/>
    </xf>
    <xf numFmtId="240" fontId="151" fillId="9" borderId="0" applyBorder="0"/>
    <xf numFmtId="227" fontId="151" fillId="9" borderId="40" applyBorder="0"/>
    <xf numFmtId="241" fontId="151" fillId="9" borderId="40" applyBorder="0"/>
    <xf numFmtId="9" fontId="151" fillId="9" borderId="34" applyBorder="0"/>
    <xf numFmtId="182" fontId="151" fillId="9" borderId="0" applyBorder="0"/>
    <xf numFmtId="234" fontId="151" fillId="9" borderId="45" applyBorder="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0" applyFill="0" applyBorder="0" applyProtection="0"/>
    <xf numFmtId="200" fontId="152" fillId="52" borderId="37"/>
    <xf numFmtId="3" fontId="33" fillId="0" borderId="47" applyNumberFormat="0" applyAlignment="0">
      <alignment vertical="center"/>
    </xf>
    <xf numFmtId="3" fontId="153" fillId="0" borderId="47" applyNumberFormat="0" applyAlignment="0">
      <alignment vertical="center"/>
    </xf>
    <xf numFmtId="167" fontId="153" fillId="0" borderId="48" applyNumberFormat="0" applyAlignment="0"/>
    <xf numFmtId="3" fontId="33" fillId="0" borderId="47" applyNumberFormat="0" applyAlignment="0">
      <alignment vertical="center"/>
    </xf>
    <xf numFmtId="3" fontId="153" fillId="0" borderId="47" applyNumberFormat="0" applyAlignment="0">
      <alignment vertical="center"/>
    </xf>
    <xf numFmtId="243" fontId="73" fillId="0" borderId="0" applyFill="0" applyBorder="0">
      <alignment horizontal="right"/>
      <protection locked="0"/>
    </xf>
    <xf numFmtId="167" fontId="154" fillId="0" borderId="0"/>
    <xf numFmtId="167" fontId="154" fillId="0" borderId="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171" fontId="47" fillId="0" borderId="0" applyFont="0" applyFill="0" applyBorder="0" applyAlignment="0" applyProtection="0"/>
    <xf numFmtId="211" fontId="41" fillId="0" borderId="0" applyFont="0" applyFill="0" applyBorder="0" applyAlignment="0" applyProtection="0"/>
    <xf numFmtId="211" fontId="41" fillId="0" borderId="0" applyFont="0" applyFill="0" applyBorder="0" applyAlignment="0" applyProtection="0"/>
    <xf numFmtId="212" fontId="41" fillId="0" borderId="0" applyFont="0" applyFill="0" applyBorder="0" applyAlignment="0" applyProtection="0"/>
    <xf numFmtId="212" fontId="41" fillId="0" borderId="0" applyFont="0" applyFill="0" applyBorder="0" applyAlignment="0" applyProtection="0"/>
    <xf numFmtId="245" fontId="44" fillId="0" borderId="0" applyFont="0" applyFill="0" applyBorder="0" applyAlignment="0" applyProtection="0"/>
    <xf numFmtId="246" fontId="155" fillId="0" borderId="0" applyFont="0" applyFill="0" applyBorder="0" applyProtection="0">
      <alignment horizontal="right"/>
    </xf>
    <xf numFmtId="247" fontId="155" fillId="0" borderId="0" applyFont="0" applyFill="0" applyBorder="0" applyProtection="0">
      <alignment horizontal="right"/>
    </xf>
    <xf numFmtId="167" fontId="139" fillId="0" borderId="0" applyFont="0" applyFill="0" applyBorder="0" applyAlignment="0" applyProtection="0">
      <alignment horizontal="right"/>
    </xf>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4"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250" fontId="68" fillId="0" borderId="0" applyFont="0" applyFill="0" applyBorder="0" applyAlignment="0" applyProtection="0"/>
    <xf numFmtId="250" fontId="68"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4"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67" fontId="139" fillId="0" borderId="0" applyFont="0" applyFill="0" applyBorder="0" applyAlignment="0" applyProtection="0">
      <alignment horizontal="right"/>
    </xf>
    <xf numFmtId="194" fontId="38" fillId="0" borderId="0" applyFont="0" applyFill="0" applyBorder="0" applyAlignment="0" applyProtection="0"/>
    <xf numFmtId="182" fontId="38" fillId="0" borderId="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37" fontId="156" fillId="0" borderId="49" applyFont="0" applyFill="0" applyBorder="0"/>
    <xf numFmtId="37" fontId="91" fillId="0" borderId="49" applyFont="0" applyFill="0" applyBorder="0">
      <protection locked="0"/>
    </xf>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91" fillId="0" borderId="49" applyFill="0" applyBorder="0">
      <protection locked="0"/>
    </xf>
    <xf numFmtId="251" fontId="73" fillId="0" borderId="0" applyNumberFormat="0" applyFont="0" applyFill="0" applyBorder="0" applyAlignment="0" applyProtection="0">
      <alignment vertical="top"/>
    </xf>
    <xf numFmtId="252" fontId="143" fillId="0" borderId="0" applyFont="0" applyFill="0" applyBorder="0" applyAlignment="0" applyProtection="0"/>
    <xf numFmtId="252" fontId="143" fillId="0" borderId="0" applyFont="0" applyFill="0" applyBorder="0" applyAlignment="0" applyProtection="0"/>
    <xf numFmtId="252" fontId="143"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1" fontId="41" fillId="0" borderId="0" applyFont="0" applyFill="0" applyBorder="0" applyAlignment="0" applyProtection="0"/>
    <xf numFmtId="251" fontId="41" fillId="0"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00" fontId="117" fillId="9" borderId="50" applyNumberFormat="0" applyBorder="0" applyProtection="0">
      <alignment horizontal="right"/>
    </xf>
    <xf numFmtId="0" fontId="73" fillId="0" borderId="0" applyFont="0" applyFill="0" applyBorder="0" applyAlignment="0">
      <protection locked="0"/>
    </xf>
    <xf numFmtId="0" fontId="158" fillId="10" borderId="51" applyNumberFormat="0" applyFont="0" applyBorder="0" applyAlignment="0" applyProtection="0"/>
    <xf numFmtId="0" fontId="38" fillId="0" borderId="0"/>
    <xf numFmtId="0" fontId="63" fillId="0" borderId="0" applyFont="0" applyFill="0" applyBorder="0" applyAlignment="0" applyProtection="0"/>
    <xf numFmtId="167" fontId="54" fillId="43" borderId="0"/>
    <xf numFmtId="167" fontId="108" fillId="59" borderId="0"/>
    <xf numFmtId="15" fontId="33" fillId="0" borderId="0"/>
    <xf numFmtId="15" fontId="159" fillId="0" borderId="0"/>
    <xf numFmtId="15" fontId="33" fillId="0" borderId="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67" fontId="139" fillId="0" borderId="0" applyFont="0" applyFill="0" applyBorder="0" applyAlignment="0" applyProtection="0"/>
    <xf numFmtId="15" fontId="160" fillId="0" borderId="52" applyFont="0" applyFill="0" applyBorder="0" applyAlignment="0">
      <alignment horizontal="centerContinuous"/>
    </xf>
    <xf numFmtId="255" fontId="160" fillId="0" borderId="52" applyFont="0" applyFill="0" applyBorder="0" applyAlignment="0">
      <alignment horizontal="centerContinuous"/>
    </xf>
    <xf numFmtId="14" fontId="126" fillId="0" borderId="0" applyFill="0" applyBorder="0" applyAlignment="0"/>
    <xf numFmtId="167" fontId="38" fillId="11" borderId="0" applyFont="0" applyFill="0" applyBorder="0" applyAlignment="0" applyProtection="0"/>
    <xf numFmtId="256" fontId="104" fillId="0" borderId="0" applyFill="0" applyBorder="0" applyProtection="0"/>
    <xf numFmtId="14" fontId="104" fillId="0" borderId="0" applyFill="0" applyBorder="0" applyProtection="0"/>
    <xf numFmtId="257"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7" fontId="38" fillId="7" borderId="7">
      <alignment horizontal="center"/>
    </xf>
    <xf numFmtId="15" fontId="121" fillId="0" borderId="0">
      <alignment vertical="center"/>
    </xf>
    <xf numFmtId="258" fontId="38" fillId="0" borderId="0" applyFont="0" applyFill="0" applyBorder="0" applyAlignment="0" applyProtection="0">
      <alignment wrapText="1"/>
    </xf>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0" applyFill="0" applyBorder="0" applyProtection="0"/>
    <xf numFmtId="167" fontId="72" fillId="0" borderId="0">
      <alignment horizontal="right"/>
    </xf>
    <xf numFmtId="167" fontId="72" fillId="0" borderId="0">
      <alignment horizontal="right"/>
      <protection locked="0"/>
    </xf>
    <xf numFmtId="167" fontId="72" fillId="0" borderId="0"/>
    <xf numFmtId="167" fontId="72" fillId="0" borderId="0">
      <alignment horizontal="right"/>
      <protection locked="0"/>
    </xf>
    <xf numFmtId="259" fontId="72" fillId="0" borderId="0"/>
    <xf numFmtId="38" fontId="49" fillId="0" borderId="0" applyFont="0" applyFill="0" applyBorder="0" applyAlignment="0" applyProtection="0"/>
    <xf numFmtId="0" fontId="55" fillId="0" borderId="0" applyNumberFormat="0" applyFill="0" applyBorder="0" applyAlignment="0" applyProtection="0"/>
    <xf numFmtId="38" fontId="73" fillId="0" borderId="53">
      <alignment vertical="center"/>
    </xf>
    <xf numFmtId="260" fontId="105" fillId="60" borderId="0" applyNumberFormat="0" applyBorder="0" applyAlignment="0" applyProtection="0"/>
    <xf numFmtId="261" fontId="38" fillId="0" borderId="0" applyFont="0" applyFill="0" applyBorder="0" applyAlignment="0" applyProtection="0"/>
    <xf numFmtId="237" fontId="38" fillId="0" borderId="0" applyFont="0" applyFill="0" applyBorder="0" applyAlignment="0" applyProtection="0"/>
    <xf numFmtId="0" fontId="46" fillId="0" borderId="0">
      <protection locked="0"/>
    </xf>
    <xf numFmtId="262" fontId="161" fillId="0" borderId="0">
      <alignment horizontal="left"/>
    </xf>
    <xf numFmtId="226" fontId="162" fillId="0" borderId="0"/>
    <xf numFmtId="263" fontId="44" fillId="0" borderId="0" applyFont="0" applyFill="0" applyBorder="0" applyAlignment="0" applyProtection="0"/>
    <xf numFmtId="200" fontId="163" fillId="0" borderId="0">
      <alignment horizontal="center"/>
    </xf>
    <xf numFmtId="200" fontId="163" fillId="0" borderId="0">
      <alignment horizontal="center"/>
    </xf>
    <xf numFmtId="200" fontId="163" fillId="0" borderId="0">
      <alignment horizontal="center"/>
    </xf>
    <xf numFmtId="167" fontId="139" fillId="0" borderId="54" applyNumberFormat="0" applyFont="0" applyFill="0" applyAlignment="0" applyProtection="0"/>
    <xf numFmtId="167" fontId="164" fillId="0" borderId="0" applyFill="0" applyBorder="0" applyAlignment="0" applyProtection="0"/>
    <xf numFmtId="167" fontId="72" fillId="0" borderId="0"/>
    <xf numFmtId="38" fontId="73" fillId="0" borderId="0" applyFont="0" applyFill="0" applyBorder="0" applyAlignment="0" applyProtection="0"/>
    <xf numFmtId="167" fontId="165" fillId="0" borderId="0" applyFont="0" applyFill="0" applyBorder="0" applyAlignment="0" applyProtection="0"/>
    <xf numFmtId="167" fontId="166" fillId="0" borderId="0" applyNumberFormat="0" applyFill="0" applyBorder="0" applyAlignment="0" applyProtection="0"/>
    <xf numFmtId="3" fontId="38" fillId="0" borderId="12"/>
    <xf numFmtId="3" fontId="38" fillId="0" borderId="12"/>
    <xf numFmtId="3" fontId="38" fillId="0" borderId="12"/>
    <xf numFmtId="38" fontId="33" fillId="0" borderId="0">
      <alignment vertical="top"/>
    </xf>
    <xf numFmtId="167" fontId="167" fillId="61" borderId="0" applyNumberFormat="0" applyBorder="0" applyAlignment="0" applyProtection="0"/>
    <xf numFmtId="167" fontId="167" fillId="62" borderId="0" applyNumberFormat="0" applyBorder="0" applyAlignment="0" applyProtection="0"/>
    <xf numFmtId="167" fontId="167" fillId="63" borderId="0" applyNumberFormat="0" applyBorder="0" applyAlignment="0" applyProtection="0"/>
    <xf numFmtId="0" fontId="66" fillId="0" borderId="0">
      <protection locked="0"/>
    </xf>
    <xf numFmtId="0" fontId="66" fillId="0" borderId="0">
      <protection locked="0"/>
    </xf>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6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167" fontId="169" fillId="0" borderId="0" applyNumberFormat="0" applyAlignment="0">
      <alignment horizontal="left"/>
    </xf>
    <xf numFmtId="177" fontId="170" fillId="0" borderId="0" applyFont="0" applyFill="0" applyBorder="0" applyAlignment="0" applyProtection="0"/>
    <xf numFmtId="177" fontId="19" fillId="0" borderId="0" applyFont="0" applyFill="0" applyBorder="0" applyAlignment="0" applyProtection="0">
      <alignment vertical="top"/>
    </xf>
    <xf numFmtId="167" fontId="63" fillId="0" borderId="0" applyFont="0" applyFill="0" applyBorder="0" applyAlignment="0" applyProtection="0"/>
    <xf numFmtId="167" fontId="63" fillId="0" borderId="0" applyFont="0" applyFill="0" applyBorder="0" applyAlignment="0" applyProtection="0"/>
    <xf numFmtId="167" fontId="63" fillId="0" borderId="0" applyFont="0" applyFill="0" applyBorder="0" applyAlignment="0" applyProtection="0"/>
    <xf numFmtId="167" fontId="38" fillId="0" borderId="0" applyFont="0" applyFill="0" applyBorder="0" applyAlignment="0" applyProtection="0"/>
    <xf numFmtId="177" fontId="47" fillId="0" borderId="0" applyFont="0" applyFill="0" applyBorder="0" applyAlignment="0" applyProtection="0"/>
    <xf numFmtId="167" fontId="47" fillId="0" borderId="0" applyFont="0" applyFill="0" applyBorder="0" applyAlignment="0" applyProtection="0"/>
    <xf numFmtId="264" fontId="171" fillId="0" borderId="0" applyBorder="0" applyProtection="0"/>
    <xf numFmtId="264" fontId="172" fillId="0" borderId="0" applyBorder="0" applyProtection="0"/>
    <xf numFmtId="0" fontId="17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3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49" fontId="111" fillId="0" borderId="0" applyNumberFormat="0" applyFill="0" applyBorder="0" applyProtection="0">
      <alignment horizontal="center" vertical="top"/>
    </xf>
    <xf numFmtId="265" fontId="175" fillId="0" borderId="0" applyBorder="0">
      <alignment horizontal="right" vertical="top"/>
    </xf>
    <xf numFmtId="266" fontId="111" fillId="0" borderId="0" applyBorder="0">
      <alignment horizontal="right" vertical="top"/>
    </xf>
    <xf numFmtId="266" fontId="175" fillId="0" borderId="0" applyBorder="0">
      <alignment horizontal="right" vertical="top"/>
    </xf>
    <xf numFmtId="267" fontId="111" fillId="0" borderId="0" applyFill="0" applyBorder="0">
      <alignment horizontal="right" vertical="top"/>
    </xf>
    <xf numFmtId="268" fontId="111" fillId="0" borderId="0" applyFill="0" applyBorder="0">
      <alignment horizontal="right" vertical="top"/>
    </xf>
    <xf numFmtId="269" fontId="111" fillId="0" borderId="0" applyFill="0" applyBorder="0">
      <alignment horizontal="right" vertical="top"/>
    </xf>
    <xf numFmtId="270" fontId="111" fillId="0" borderId="0" applyFill="0" applyBorder="0">
      <alignment horizontal="right" vertical="top"/>
    </xf>
    <xf numFmtId="167" fontId="176" fillId="0" borderId="0">
      <alignment horizontal="left"/>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167" fontId="178" fillId="0" borderId="0">
      <alignment vertical="center"/>
    </xf>
    <xf numFmtId="272" fontId="178" fillId="0" borderId="0">
      <alignment horizontal="left" vertical="center"/>
    </xf>
    <xf numFmtId="273" fontId="179" fillId="0" borderId="0">
      <alignment vertical="center"/>
    </xf>
    <xf numFmtId="167" fontId="81" fillId="0" borderId="0">
      <alignment vertical="center"/>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11" fillId="0" borderId="0">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72" fontId="100" fillId="0" borderId="0">
      <alignment horizontal="left" vertical="center"/>
    </xf>
    <xf numFmtId="271" fontId="100" fillId="0" borderId="0"/>
    <xf numFmtId="271" fontId="181" fillId="0" borderId="0"/>
    <xf numFmtId="271" fontId="182" fillId="0" borderId="0"/>
    <xf numFmtId="271" fontId="41" fillId="0" borderId="0"/>
    <xf numFmtId="271" fontId="183" fillId="0" borderId="0">
      <alignment horizontal="left" vertical="top"/>
    </xf>
    <xf numFmtId="167" fontId="111" fillId="0" borderId="0" applyFill="0" applyBorder="0">
      <alignment horizontal="left" vertical="top" wrapText="1"/>
    </xf>
    <xf numFmtId="167" fontId="184" fillId="0" borderId="0">
      <alignment horizontal="left" vertical="top" wrapText="1"/>
    </xf>
    <xf numFmtId="167" fontId="185" fillId="0" borderId="0">
      <alignment horizontal="left" vertical="top" wrapText="1"/>
    </xf>
    <xf numFmtId="167" fontId="175" fillId="0" borderId="0">
      <alignment horizontal="left" vertical="top" wrapText="1"/>
    </xf>
    <xf numFmtId="274" fontId="38" fillId="0" borderId="0" applyFont="0" applyFill="0" applyBorder="0" applyAlignment="0" applyProtection="0"/>
    <xf numFmtId="275" fontId="38" fillId="0" borderId="0" applyFont="0" applyFill="0" applyBorder="0" applyAlignment="0" applyProtection="0"/>
    <xf numFmtId="189" fontId="186" fillId="0" borderId="0" applyFill="0" applyBorder="0" applyAlignment="0" applyProtection="0"/>
    <xf numFmtId="167" fontId="46" fillId="0" borderId="0">
      <protection locked="0"/>
    </xf>
    <xf numFmtId="189" fontId="58" fillId="0" borderId="0" applyFill="0" applyBorder="0" applyAlignment="0" applyProtection="0"/>
    <xf numFmtId="189" fontId="58" fillId="0" borderId="0" applyFill="0" applyBorder="0" applyAlignment="0" applyProtection="0"/>
    <xf numFmtId="167" fontId="46" fillId="0" borderId="0">
      <protection locked="0"/>
    </xf>
    <xf numFmtId="189" fontId="187" fillId="0" borderId="0" applyFill="0" applyBorder="0" applyAlignment="0" applyProtection="0"/>
    <xf numFmtId="167" fontId="188" fillId="0" borderId="0">
      <protection locked="0"/>
    </xf>
    <xf numFmtId="189" fontId="189" fillId="0" borderId="0" applyFill="0" applyBorder="0" applyAlignment="0" applyProtection="0"/>
    <xf numFmtId="167" fontId="46" fillId="0" borderId="0">
      <protection locked="0"/>
    </xf>
    <xf numFmtId="189" fontId="190" fillId="0" borderId="0" applyFill="0" applyBorder="0" applyAlignment="0" applyProtection="0"/>
    <xf numFmtId="167" fontId="46" fillId="0" borderId="0">
      <protection locked="0"/>
    </xf>
    <xf numFmtId="189" fontId="191" fillId="0" borderId="0" applyFill="0" applyBorder="0" applyAlignment="0" applyProtection="0"/>
    <xf numFmtId="167" fontId="46" fillId="0" borderId="0">
      <protection locked="0"/>
    </xf>
    <xf numFmtId="189" fontId="192" fillId="0" borderId="0" applyFill="0" applyBorder="0" applyAlignment="0" applyProtection="0"/>
    <xf numFmtId="167" fontId="46" fillId="0" borderId="0">
      <protection locked="0"/>
    </xf>
    <xf numFmtId="276" fontId="41" fillId="0" borderId="0" applyFont="0" applyFill="0" applyBorder="0" applyAlignment="0" applyProtection="0"/>
    <xf numFmtId="167" fontId="33" fillId="0" borderId="0"/>
    <xf numFmtId="190" fontId="193" fillId="0" borderId="0"/>
    <xf numFmtId="190" fontId="194" fillId="0" borderId="0"/>
    <xf numFmtId="190" fontId="193" fillId="0" borderId="0"/>
    <xf numFmtId="190" fontId="193" fillId="0" borderId="0"/>
    <xf numFmtId="190" fontId="193" fillId="0" borderId="0"/>
    <xf numFmtId="167" fontId="33" fillId="0" borderId="0"/>
    <xf numFmtId="190" fontId="193" fillId="0" borderId="0"/>
    <xf numFmtId="0" fontId="46" fillId="0" borderId="0">
      <protection locked="0"/>
    </xf>
    <xf numFmtId="0" fontId="46" fillId="0" borderId="0">
      <protection locked="0"/>
    </xf>
    <xf numFmtId="2" fontId="143" fillId="0" borderId="0" applyFont="0" applyFill="0" applyBorder="0" applyAlignment="0" applyProtection="0"/>
    <xf numFmtId="2" fontId="143" fillId="0" borderId="0" applyFont="0" applyFill="0" applyBorder="0" applyAlignment="0" applyProtection="0"/>
    <xf numFmtId="2" fontId="143"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41" fillId="0" borderId="0" applyFont="0" applyFill="0" applyBorder="0" applyAlignment="0" applyProtection="0"/>
    <xf numFmtId="2" fontId="41" fillId="0"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0" fontId="38" fillId="0" borderId="0"/>
    <xf numFmtId="15" fontId="38" fillId="0" borderId="0">
      <alignment vertical="center"/>
    </xf>
    <xf numFmtId="167" fontId="195" fillId="0" borderId="0" applyFill="0" applyBorder="0" applyProtection="0">
      <alignment horizontal="left"/>
    </xf>
    <xf numFmtId="0" fontId="38" fillId="0" borderId="0" applyNumberFormat="0" applyFont="0">
      <alignment wrapText="1"/>
    </xf>
    <xf numFmtId="167" fontId="33" fillId="0" borderId="0"/>
    <xf numFmtId="167" fontId="196" fillId="0" borderId="0"/>
    <xf numFmtId="167" fontId="33" fillId="0" borderId="0"/>
    <xf numFmtId="0" fontId="196" fillId="0" borderId="0"/>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49" fontId="198" fillId="0" borderId="0">
      <alignment horizontal="left"/>
    </xf>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234" fontId="120" fillId="0" borderId="0" applyFill="0" applyBorder="0"/>
    <xf numFmtId="167" fontId="41" fillId="0" borderId="0" applyNumberFormat="0" applyFont="0" applyBorder="0" applyAlignment="0"/>
    <xf numFmtId="227" fontId="120" fillId="0" borderId="34" applyFill="0" applyBorder="0"/>
    <xf numFmtId="240" fontId="120" fillId="0" borderId="0" applyFill="0" applyBorder="0"/>
    <xf numFmtId="0" fontId="200"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33"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234" fontId="202" fillId="0" borderId="0" applyNumberFormat="0" applyFill="0" applyBorder="0" applyAlignment="0" applyProtection="0">
      <alignment horizontal="center"/>
    </xf>
    <xf numFmtId="38" fontId="121" fillId="7" borderId="0" applyNumberFormat="0" applyBorder="0" applyAlignment="0" applyProtection="0"/>
    <xf numFmtId="0" fontId="203" fillId="0" borderId="0" applyNumberFormat="0">
      <alignment horizontal="right"/>
    </xf>
    <xf numFmtId="0" fontId="204" fillId="0" borderId="0" applyNumberFormat="0">
      <alignment horizontal="right"/>
    </xf>
    <xf numFmtId="0" fontId="204" fillId="0" borderId="0" applyNumberFormat="0">
      <alignment horizontal="left"/>
    </xf>
    <xf numFmtId="0" fontId="203" fillId="0" borderId="0" applyNumberFormat="0">
      <alignment horizontal="left"/>
    </xf>
    <xf numFmtId="0" fontId="205" fillId="0" borderId="0" applyNumberFormat="0">
      <alignment horizontal="left" vertical="top"/>
    </xf>
    <xf numFmtId="166" fontId="41" fillId="8" borderId="12" applyNumberFormat="0" applyFont="0" applyBorder="0" applyAlignment="0" applyProtection="0"/>
    <xf numFmtId="166" fontId="41" fillId="8" borderId="12" applyNumberFormat="0" applyFont="0" applyBorder="0" applyAlignment="0" applyProtection="0"/>
    <xf numFmtId="166" fontId="41" fillId="8" borderId="12" applyNumberFormat="0" applyFont="0" applyBorder="0" applyAlignment="0" applyProtection="0"/>
    <xf numFmtId="171" fontId="206" fillId="0" borderId="0">
      <alignment vertical="center"/>
    </xf>
    <xf numFmtId="167" fontId="139" fillId="0" borderId="0" applyFont="0" applyFill="0" applyBorder="0" applyAlignment="0" applyProtection="0">
      <alignment horizontal="right"/>
    </xf>
    <xf numFmtId="171" fontId="207" fillId="8" borderId="0" applyNumberFormat="0" applyFont="0" applyAlignment="0"/>
    <xf numFmtId="167" fontId="208" fillId="0" borderId="0" applyProtection="0">
      <alignment horizontal="right"/>
    </xf>
    <xf numFmtId="167" fontId="209" fillId="0" borderId="56" applyNumberFormat="0" applyAlignment="0" applyProtection="0">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4" fontId="105" fillId="52" borderId="7">
      <alignment horizontal="center" vertical="center" wrapText="1"/>
    </xf>
    <xf numFmtId="0" fontId="210" fillId="0" borderId="57" applyNumberFormat="0" applyFill="0" applyAlignment="0" applyProtection="0"/>
    <xf numFmtId="0" fontId="211" fillId="0" borderId="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84" fillId="0" borderId="0"/>
    <xf numFmtId="167" fontId="213" fillId="0" borderId="1"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3" fillId="0" borderId="1" applyNumberFormat="0" applyFill="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33"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7" fillId="0" borderId="2"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17" fillId="0" borderId="2" applyNumberFormat="0" applyFill="0" applyAlignment="0" applyProtection="0"/>
    <xf numFmtId="167" fontId="218" fillId="0" borderId="0" applyNumberFormat="0" applyFill="0" applyBorder="0" applyAlignment="0" applyProtection="0"/>
    <xf numFmtId="167" fontId="2" fillId="0" borderId="2" applyNumberFormat="0" applyFill="0" applyAlignment="0" applyProtection="0"/>
    <xf numFmtId="167" fontId="219" fillId="0" borderId="58" applyNumberFormat="0" applyFill="0" applyAlignment="0" applyProtection="0"/>
    <xf numFmtId="167" fontId="33"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8" fillId="0" borderId="0" applyNumberFormat="0" applyFill="0" applyBorder="0" applyAlignment="0" applyProtection="0"/>
    <xf numFmtId="167" fontId="219"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2" fillId="0" borderId="3"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2" fillId="0" borderId="3" applyNumberFormat="0" applyFill="0" applyAlignment="0" applyProtection="0"/>
    <xf numFmtId="167" fontId="221" fillId="0" borderId="59" applyNumberFormat="0" applyFill="0" applyAlignment="0" applyProtection="0"/>
    <xf numFmtId="167" fontId="33"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2"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0" fontId="222" fillId="0" borderId="0" applyNumberFormat="0" applyFill="0" applyBorder="0" applyAlignment="0" applyProtection="0"/>
    <xf numFmtId="167" fontId="221" fillId="0" borderId="0" applyNumberFormat="0" applyFill="0" applyBorder="0" applyAlignment="0" applyProtection="0"/>
    <xf numFmtId="167" fontId="33"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100" fillId="0" borderId="0"/>
    <xf numFmtId="37" fontId="223" fillId="0" borderId="0"/>
    <xf numFmtId="167" fontId="132" fillId="0" borderId="0" applyFill="0" applyAlignment="0" applyProtection="0">
      <protection locked="0"/>
    </xf>
    <xf numFmtId="167" fontId="132" fillId="0" borderId="35" applyFill="0" applyAlignment="0" applyProtection="0">
      <protection locked="0"/>
    </xf>
    <xf numFmtId="0" fontId="224" fillId="0" borderId="0">
      <alignment horizontal="center"/>
    </xf>
    <xf numFmtId="0" fontId="225" fillId="0" borderId="0"/>
    <xf numFmtId="0" fontId="225" fillId="0" borderId="0"/>
    <xf numFmtId="0" fontId="225" fillId="0" borderId="0"/>
    <xf numFmtId="38" fontId="33" fillId="0" borderId="0">
      <alignment vertical="top"/>
    </xf>
    <xf numFmtId="0" fontId="187" fillId="0" borderId="0"/>
    <xf numFmtId="0" fontId="226" fillId="0" borderId="0"/>
    <xf numFmtId="0" fontId="132" fillId="0" borderId="0"/>
    <xf numFmtId="0" fontId="163" fillId="0" borderId="0"/>
    <xf numFmtId="167" fontId="227" fillId="0" borderId="60" applyNumberFormat="0" applyFill="0" applyBorder="0" applyAlignment="0" applyProtection="0">
      <alignment horizontal="left"/>
    </xf>
    <xf numFmtId="0" fontId="38" fillId="0" borderId="0"/>
    <xf numFmtId="0" fontId="38" fillId="0" borderId="0"/>
    <xf numFmtId="0" fontId="105" fillId="66" borderId="12">
      <alignment horizontal="center" vertical="center" wrapText="1"/>
      <protection locked="0"/>
    </xf>
    <xf numFmtId="175" fontId="228" fillId="11" borderId="0" applyNumberFormat="0" applyBorder="0" applyAlignment="0" applyProtection="0">
      <protection locked="0"/>
    </xf>
    <xf numFmtId="0" fontId="38" fillId="0" borderId="0">
      <alignment horizontal="center"/>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231" fillId="0" borderId="0" applyFont="0" applyFill="0" applyBorder="0" applyAlignment="0" applyProtection="0"/>
    <xf numFmtId="167" fontId="33" fillId="0" borderId="0"/>
    <xf numFmtId="200" fontId="54" fillId="0" borderId="0"/>
    <xf numFmtId="167" fontId="232" fillId="0" borderId="0"/>
    <xf numFmtId="277" fontId="233" fillId="0" borderId="0" applyFont="0" applyFill="0" applyBorder="0" applyAlignment="0" applyProtection="0"/>
    <xf numFmtId="2" fontId="234" fillId="0" borderId="0"/>
    <xf numFmtId="0" fontId="235" fillId="0" borderId="0" applyNumberFormat="0" applyFill="0" applyBorder="0" applyAlignment="0" applyProtection="0">
      <alignment vertical="top"/>
      <protection locked="0"/>
    </xf>
    <xf numFmtId="0" fontId="236" fillId="23" borderId="39" applyNumberFormat="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9" fontId="239" fillId="10" borderId="0" applyProtection="0">
      <alignment horizontal="right" vertical="center"/>
      <protection locked="0"/>
    </xf>
    <xf numFmtId="10" fontId="240" fillId="0" borderId="0">
      <protection locked="0"/>
    </xf>
    <xf numFmtId="280" fontId="241" fillId="0" borderId="0" applyFill="0" applyBorder="0" applyProtection="0"/>
    <xf numFmtId="281" fontId="241" fillId="0" borderId="0" applyFill="0" applyBorder="0" applyProtection="0"/>
    <xf numFmtId="282" fontId="241" fillId="0" borderId="0" applyFill="0" applyBorder="0" applyProtection="0"/>
    <xf numFmtId="37" fontId="141" fillId="68" borderId="0">
      <protection locked="0"/>
    </xf>
    <xf numFmtId="0" fontId="168" fillId="0" borderId="0" applyNumberFormat="0" applyFill="0" applyBorder="0" applyAlignment="0">
      <protection locked="0"/>
    </xf>
    <xf numFmtId="15" fontId="240" fillId="0" borderId="0">
      <protection locked="0"/>
    </xf>
    <xf numFmtId="2" fontId="240" fillId="0" borderId="40">
      <protection locked="0"/>
    </xf>
    <xf numFmtId="283" fontId="242" fillId="67" borderId="0" applyNumberFormat="0" applyFont="0" applyBorder="0" applyAlignment="0">
      <alignment horizontal="right"/>
      <protection locked="0"/>
    </xf>
    <xf numFmtId="174" fontId="42" fillId="0" borderId="0">
      <alignment vertical="top"/>
    </xf>
    <xf numFmtId="174" fontId="42" fillId="7" borderId="0">
      <alignment vertical="top"/>
    </xf>
    <xf numFmtId="284" fontId="42" fillId="8" borderId="0">
      <alignment vertical="top"/>
    </xf>
    <xf numFmtId="0" fontId="240" fillId="0" borderId="0">
      <protection locked="0"/>
    </xf>
    <xf numFmtId="3" fontId="71" fillId="0" borderId="0"/>
    <xf numFmtId="167" fontId="243" fillId="69" borderId="0" applyNumberFormat="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167" fontId="245" fillId="0" borderId="0" applyNumberFormat="0" applyFill="0" applyBorder="0" applyAlignment="0" applyProtection="0">
      <alignment vertical="top"/>
      <protection locked="0"/>
    </xf>
    <xf numFmtId="167" fontId="246" fillId="0" borderId="0">
      <alignment vertical="center"/>
    </xf>
    <xf numFmtId="167" fontId="246" fillId="0" borderId="0">
      <alignment vertical="center"/>
    </xf>
    <xf numFmtId="167" fontId="246" fillId="0" borderId="0">
      <alignment vertical="center"/>
    </xf>
    <xf numFmtId="166" fontId="247" fillId="0" borderId="0" applyFill="0" applyBorder="0" applyProtection="0">
      <alignment vertical="top"/>
    </xf>
    <xf numFmtId="286" fontId="73" fillId="0" borderId="0" applyFill="0" applyBorder="0">
      <alignment horizontal="right"/>
      <protection locked="0"/>
    </xf>
    <xf numFmtId="0" fontId="248" fillId="70" borderId="62">
      <alignment horizontal="left" vertical="center" wrapText="1"/>
    </xf>
    <xf numFmtId="0" fontId="248" fillId="70" borderId="62">
      <alignment horizontal="left" vertical="center" wrapText="1"/>
    </xf>
    <xf numFmtId="3" fontId="249" fillId="71" borderId="62">
      <protection locked="0"/>
    </xf>
    <xf numFmtId="3" fontId="249" fillId="71" borderId="62">
      <protection locked="0"/>
    </xf>
    <xf numFmtId="165" fontId="250" fillId="72" borderId="62">
      <alignment horizontal="left"/>
      <protection locked="0"/>
    </xf>
    <xf numFmtId="165" fontId="250" fillId="72" borderId="62">
      <alignment horizontal="left"/>
      <protection locked="0"/>
    </xf>
    <xf numFmtId="287" fontId="250" fillId="72" borderId="62">
      <protection locked="0"/>
    </xf>
    <xf numFmtId="287" fontId="250" fillId="72" borderId="62">
      <protection locked="0"/>
    </xf>
    <xf numFmtId="0" fontId="250" fillId="72" borderId="62">
      <alignment horizontal="center"/>
      <protection locked="0"/>
    </xf>
    <xf numFmtId="0" fontId="250" fillId="72" borderId="62">
      <alignment horizontal="center"/>
      <protection locked="0"/>
    </xf>
    <xf numFmtId="197" fontId="38" fillId="73" borderId="12">
      <alignment vertical="center"/>
    </xf>
    <xf numFmtId="288" fontId="41" fillId="0" borderId="0"/>
    <xf numFmtId="288" fontId="41" fillId="0" borderId="0"/>
    <xf numFmtId="289" fontId="41" fillId="0" borderId="0"/>
    <xf numFmtId="289" fontId="41" fillId="0" borderId="0"/>
    <xf numFmtId="290" fontId="38" fillId="0" borderId="0" applyFont="0" applyFill="0" applyBorder="0" applyAlignment="0" applyProtection="0"/>
    <xf numFmtId="291" fontId="38" fillId="0" borderId="0" applyFont="0" applyFill="0" applyBorder="0" applyAlignment="0" applyProtection="0"/>
    <xf numFmtId="38" fontId="251" fillId="0" borderId="0"/>
    <xf numFmtId="38" fontId="252" fillId="0" borderId="0"/>
    <xf numFmtId="38" fontId="253" fillId="0" borderId="0"/>
    <xf numFmtId="38" fontId="254" fillId="0" borderId="0"/>
    <xf numFmtId="167" fontId="255" fillId="0" borderId="0"/>
    <xf numFmtId="167" fontId="255" fillId="0" borderId="0"/>
    <xf numFmtId="167" fontId="41" fillId="0" borderId="0">
      <alignment horizontal="left"/>
    </xf>
    <xf numFmtId="167" fontId="41" fillId="0" borderId="0">
      <alignment horizontal="left"/>
    </xf>
    <xf numFmtId="195" fontId="256" fillId="74" borderId="63" applyBorder="0" applyAlignment="0">
      <alignment horizontal="left" indent="1"/>
    </xf>
    <xf numFmtId="167" fontId="230" fillId="0" borderId="0" applyNumberFormat="0" applyFill="0" applyBorder="0" applyAlignment="0" applyProtection="0">
      <alignment vertical="top"/>
      <protection locked="0"/>
    </xf>
    <xf numFmtId="196" fontId="58" fillId="0" borderId="0" applyFill="0" applyBorder="0" applyAlignment="0" applyProtection="0"/>
    <xf numFmtId="197" fontId="257" fillId="0" borderId="40" applyNumberFormat="0" applyFill="0" applyBorder="0" applyAlignment="0" applyProtection="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5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0" fontId="259"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33"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9" fontId="104" fillId="0" borderId="0"/>
    <xf numFmtId="0" fontId="47" fillId="0" borderId="0"/>
    <xf numFmtId="167" fontId="100" fillId="0" borderId="0"/>
    <xf numFmtId="166" fontId="261" fillId="0" borderId="0"/>
    <xf numFmtId="0" fontId="38" fillId="0" borderId="0">
      <alignment horizontal="center"/>
    </xf>
    <xf numFmtId="200" fontId="262" fillId="0" borderId="65" applyFill="0" applyBorder="0">
      <alignment horizontal="left"/>
    </xf>
    <xf numFmtId="0" fontId="38" fillId="0" borderId="0" applyFont="0" applyFill="0" applyBorder="0" applyAlignment="0" applyProtection="0"/>
    <xf numFmtId="0" fontId="38" fillId="0" borderId="0" applyFont="0" applyFill="0" applyBorder="0" applyAlignment="0" applyProtection="0"/>
    <xf numFmtId="292" fontId="38" fillId="0" borderId="0" applyFont="0" applyFill="0" applyBorder="0" applyAlignment="0" applyProtection="0"/>
    <xf numFmtId="293" fontId="38" fillId="0" borderId="0" applyFont="0" applyFill="0" applyBorder="0" applyAlignment="0" applyProtection="0"/>
    <xf numFmtId="167" fontId="33" fillId="0" borderId="0" applyFont="0" applyFill="0" applyBorder="0" applyAlignment="0" applyProtection="0"/>
    <xf numFmtId="294" fontId="41" fillId="0" borderId="0" applyFont="0" applyFill="0" applyBorder="0" applyAlignment="0" applyProtection="0"/>
    <xf numFmtId="167" fontId="33" fillId="0" borderId="0" applyFont="0" applyFill="0" applyBorder="0" applyAlignment="0" applyProtection="0"/>
    <xf numFmtId="2" fontId="71" fillId="0" borderId="66" applyFont="0" applyFill="0" applyBorder="0" applyAlignment="0"/>
    <xf numFmtId="37" fontId="41" fillId="0" borderId="0" applyFont="0" applyFill="0" applyBorder="0" applyAlignment="0" applyProtection="0"/>
    <xf numFmtId="167" fontId="41" fillId="0" borderId="0" applyFont="0" applyFill="0" applyBorder="0" applyAlignment="0" applyProtection="0"/>
    <xf numFmtId="295" fontId="41" fillId="0" borderId="0" applyFont="0" applyFill="0" applyBorder="0" applyAlignment="0" applyProtection="0"/>
    <xf numFmtId="296" fontId="41" fillId="0" borderId="0" applyFont="0" applyFill="0" applyBorder="0" applyAlignment="0" applyProtection="0"/>
    <xf numFmtId="295" fontId="41"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7" fontId="38" fillId="0" borderId="0" applyFont="0" applyFill="0" applyBorder="0" applyAlignment="0" applyProtection="0"/>
    <xf numFmtId="298"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9" fontId="44" fillId="0" borderId="0" applyFont="0" applyFill="0" applyBorder="0" applyAlignment="0" applyProtection="0"/>
    <xf numFmtId="300" fontId="44" fillId="0" borderId="0" applyFont="0" applyFill="0" applyBorder="0" applyAlignment="0" applyProtection="0"/>
    <xf numFmtId="301" fontId="44" fillId="0" borderId="0" applyFont="0" applyFill="0" applyBorder="0" applyAlignment="0" applyProtection="0"/>
    <xf numFmtId="263" fontId="115" fillId="0" borderId="0" applyFont="0" applyFill="0" applyBorder="0" applyAlignment="0" applyProtection="0"/>
    <xf numFmtId="167" fontId="263" fillId="0" borderId="0">
      <alignment horizontal="left" vertical="center"/>
    </xf>
    <xf numFmtId="0" fontId="264"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0" borderId="0"/>
    <xf numFmtId="167" fontId="68" fillId="0" borderId="0"/>
    <xf numFmtId="167" fontId="33" fillId="0" borderId="0"/>
    <xf numFmtId="0" fontId="68" fillId="0" borderId="0"/>
    <xf numFmtId="37" fontId="266" fillId="0" borderId="0"/>
    <xf numFmtId="167" fontId="54" fillId="0" borderId="0"/>
    <xf numFmtId="1" fontId="267" fillId="0" borderId="0" applyProtection="0"/>
    <xf numFmtId="167" fontId="73" fillId="0" borderId="32"/>
    <xf numFmtId="167" fontId="73" fillId="0" borderId="32"/>
    <xf numFmtId="167" fontId="73" fillId="0" borderId="32"/>
    <xf numFmtId="167" fontId="33" fillId="0" borderId="0"/>
    <xf numFmtId="167" fontId="38" fillId="0" borderId="0"/>
    <xf numFmtId="167" fontId="268" fillId="0" borderId="0"/>
    <xf numFmtId="167" fontId="38" fillId="0" borderId="0"/>
    <xf numFmtId="302" fontId="41" fillId="0" borderId="0"/>
    <xf numFmtId="167" fontId="33" fillId="0" borderId="0"/>
    <xf numFmtId="0" fontId="268" fillId="0" borderId="0"/>
    <xf numFmtId="167" fontId="268" fillId="0" borderId="0"/>
    <xf numFmtId="167" fontId="154" fillId="0" borderId="0"/>
    <xf numFmtId="167" fontId="154"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41" fillId="0" borderId="0"/>
    <xf numFmtId="167" fontId="269"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126"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0" fontId="41" fillId="0" borderId="0"/>
    <xf numFmtId="167"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4"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85" fillId="0" borderId="0"/>
    <xf numFmtId="167" fontId="6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167" fontId="41"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8"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85" fillId="0" borderId="0"/>
    <xf numFmtId="0" fontId="85" fillId="0" borderId="0"/>
    <xf numFmtId="0" fontId="85" fillId="0" borderId="0"/>
    <xf numFmtId="0" fontId="41" fillId="0" borderId="0"/>
    <xf numFmtId="0" fontId="85" fillId="0" borderId="0"/>
    <xf numFmtId="167" fontId="33" fillId="0" borderId="0"/>
    <xf numFmtId="167" fontId="41" fillId="0" borderId="0"/>
    <xf numFmtId="0" fontId="1" fillId="0" borderId="0"/>
    <xf numFmtId="0" fontId="85" fillId="0" borderId="0"/>
    <xf numFmtId="167" fontId="33" fillId="0" borderId="0"/>
    <xf numFmtId="167" fontId="41" fillId="0" borderId="0"/>
    <xf numFmtId="0" fontId="33"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227" fontId="270" fillId="0" borderId="0"/>
    <xf numFmtId="227" fontId="270" fillId="0" borderId="0"/>
    <xf numFmtId="227" fontId="270"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0"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0" fontId="8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41" fillId="0" borderId="0"/>
    <xf numFmtId="167" fontId="33" fillId="0" borderId="0"/>
    <xf numFmtId="167" fontId="41" fillId="0" borderId="0"/>
    <xf numFmtId="227" fontId="38" fillId="0" borderId="0"/>
    <xf numFmtId="227" fontId="270" fillId="0" borderId="0"/>
    <xf numFmtId="227" fontId="270" fillId="0" borderId="0"/>
    <xf numFmtId="227" fontId="270" fillId="0" borderId="0"/>
    <xf numFmtId="227" fontId="270"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3" fillId="0" borderId="0"/>
    <xf numFmtId="167" fontId="33" fillId="0" borderId="0"/>
    <xf numFmtId="0" fontId="41" fillId="0" borderId="0" applyNumberFormat="0" applyFont="0" applyFill="0" applyBorder="0" applyAlignment="0" applyProtection="0"/>
    <xf numFmtId="0" fontId="101" fillId="0" borderId="0" applyProtection="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38" fillId="0" borderId="0"/>
    <xf numFmtId="227" fontId="38" fillId="0" borderId="0"/>
    <xf numFmtId="16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227" fontId="38" fillId="0" borderId="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1"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226" fillId="0" borderId="0" applyNumberFormat="0" applyFill="0" applyBorder="0" applyAlignment="0" applyProtection="0"/>
    <xf numFmtId="0" fontId="271" fillId="0" borderId="0" applyNumberFormat="0" applyFill="0" applyBorder="0" applyAlignment="0" applyProtection="0">
      <alignment vertical="top"/>
      <protection locked="0"/>
    </xf>
    <xf numFmtId="167" fontId="272" fillId="0" borderId="0"/>
    <xf numFmtId="167" fontId="41" fillId="0" borderId="0"/>
    <xf numFmtId="0" fontId="41" fillId="0" borderId="0"/>
    <xf numFmtId="167" fontId="85" fillId="0" borderId="0"/>
    <xf numFmtId="167" fontId="1" fillId="0" borderId="0"/>
    <xf numFmtId="167" fontId="85" fillId="0" borderId="0"/>
    <xf numFmtId="167" fontId="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41" fillId="0" borderId="0">
      <alignment vertical="center"/>
    </xf>
    <xf numFmtId="0" fontId="1" fillId="0" borderId="0"/>
    <xf numFmtId="167" fontId="1" fillId="0" borderId="0"/>
    <xf numFmtId="0" fontId="101" fillId="0" borderId="0" applyProtection="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0" fontId="226" fillId="0" borderId="0" applyNumberFormat="0" applyFill="0" applyBorder="0" applyAlignment="0" applyProtection="0"/>
    <xf numFmtId="227" fontId="41" fillId="0" borderId="0"/>
    <xf numFmtId="227" fontId="41" fillId="0" borderId="0"/>
    <xf numFmtId="167" fontId="41" fillId="0" borderId="0"/>
    <xf numFmtId="167" fontId="1" fillId="0" borderId="0"/>
    <xf numFmtId="167" fontId="41" fillId="0" borderId="0"/>
    <xf numFmtId="227" fontId="41" fillId="0" borderId="0"/>
    <xf numFmtId="0" fontId="101" fillId="0" borderId="0" applyProtection="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167" fontId="85" fillId="0" borderId="0"/>
    <xf numFmtId="167" fontId="84" fillId="0" borderId="0"/>
    <xf numFmtId="167" fontId="41" fillId="0" borderId="0"/>
    <xf numFmtId="167" fontId="84" fillId="0" borderId="0"/>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227" fontId="41" fillId="0" borderId="0"/>
    <xf numFmtId="167" fontId="85" fillId="0" borderId="0"/>
    <xf numFmtId="22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1" fillId="0" borderId="0"/>
    <xf numFmtId="167" fontId="83" fillId="0" borderId="0"/>
    <xf numFmtId="167" fontId="41" fillId="0" borderId="0"/>
    <xf numFmtId="167" fontId="85" fillId="0" borderId="0"/>
    <xf numFmtId="167" fontId="85" fillId="0" borderId="0"/>
    <xf numFmtId="167" fontId="85" fillId="0" borderId="0"/>
    <xf numFmtId="0" fontId="85" fillId="0" borderId="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33" fillId="0" borderId="0"/>
    <xf numFmtId="167" fontId="1"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2" fillId="0" borderId="0"/>
    <xf numFmtId="0" fontId="269" fillId="0" borderId="0"/>
    <xf numFmtId="167" fontId="1" fillId="0" borderId="0"/>
    <xf numFmtId="167" fontId="41" fillId="0" borderId="0"/>
    <xf numFmtId="167" fontId="38" fillId="0" borderId="0"/>
    <xf numFmtId="0" fontId="272"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3" fillId="0" borderId="0"/>
    <xf numFmtId="167" fontId="273" fillId="0" borderId="0"/>
    <xf numFmtId="167" fontId="273" fillId="0" borderId="0"/>
    <xf numFmtId="167" fontId="273" fillId="0" borderId="0"/>
    <xf numFmtId="0" fontId="121" fillId="0" borderId="0"/>
    <xf numFmtId="167" fontId="41" fillId="0" borderId="0"/>
    <xf numFmtId="167" fontId="121" fillId="0" borderId="0"/>
    <xf numFmtId="167" fontId="85" fillId="0" borderId="0"/>
    <xf numFmtId="167" fontId="85" fillId="0" borderId="0"/>
    <xf numFmtId="167" fontId="85" fillId="0" borderId="0"/>
    <xf numFmtId="167" fontId="85" fillId="0" borderId="0"/>
    <xf numFmtId="167" fontId="85" fillId="0" borderId="0"/>
    <xf numFmtId="167" fontId="273"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64" fillId="0" borderId="67"/>
    <xf numFmtId="167" fontId="274" fillId="0" borderId="0"/>
    <xf numFmtId="0" fontId="90" fillId="0" borderId="0"/>
    <xf numFmtId="167" fontId="90" fillId="0" borderId="0"/>
    <xf numFmtId="178" fontId="90" fillId="0" borderId="0"/>
    <xf numFmtId="167" fontId="275" fillId="0" borderId="0"/>
    <xf numFmtId="167" fontId="47" fillId="0" borderId="0"/>
    <xf numFmtId="167" fontId="276" fillId="0" borderId="0"/>
    <xf numFmtId="0" fontId="47" fillId="0" borderId="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33"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303" fontId="278" fillId="0" borderId="67"/>
    <xf numFmtId="303" fontId="279" fillId="0" borderId="67"/>
    <xf numFmtId="304" fontId="38" fillId="11" borderId="0"/>
    <xf numFmtId="305" fontId="280" fillId="0" borderId="0"/>
    <xf numFmtId="227" fontId="232" fillId="0" borderId="0" applyFont="0" applyFill="0" applyBorder="0" applyAlignment="0" applyProtection="0"/>
    <xf numFmtId="234" fontId="232" fillId="0" borderId="0" applyFont="0" applyFill="0" applyBorder="0" applyAlignment="0" applyProtection="0"/>
    <xf numFmtId="241" fontId="120" fillId="0" borderId="0" applyFill="0" applyBorder="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40" fontId="126" fillId="27" borderId="0">
      <alignment horizontal="right"/>
    </xf>
    <xf numFmtId="167" fontId="283" fillId="70" borderId="0">
      <alignment horizontal="center"/>
    </xf>
    <xf numFmtId="167" fontId="284" fillId="75" borderId="0"/>
    <xf numFmtId="167" fontId="285" fillId="27" borderId="0" applyBorder="0">
      <alignment horizontal="centerContinuous"/>
    </xf>
    <xf numFmtId="167" fontId="286" fillId="75" borderId="0" applyBorder="0">
      <alignment horizontal="centerContinuous"/>
    </xf>
    <xf numFmtId="167" fontId="209" fillId="0" borderId="0" applyNumberFormat="0" applyFill="0" applyBorder="0" applyAlignment="0" applyProtection="0"/>
    <xf numFmtId="178" fontId="103" fillId="0" borderId="0">
      <alignment vertical="center"/>
    </xf>
    <xf numFmtId="167" fontId="287" fillId="0" borderId="0"/>
    <xf numFmtId="167" fontId="287" fillId="0" borderId="0"/>
    <xf numFmtId="167" fontId="287" fillId="0" borderId="0"/>
    <xf numFmtId="1" fontId="288" fillId="0" borderId="0" applyProtection="0">
      <alignment horizontal="right" vertical="center"/>
    </xf>
    <xf numFmtId="167" fontId="289" fillId="11" borderId="0"/>
    <xf numFmtId="200" fontId="290" fillId="0" borderId="35">
      <alignment vertical="center"/>
    </xf>
    <xf numFmtId="306" fontId="38" fillId="0" borderId="0" applyFont="0" applyFill="0" applyBorder="0" applyAlignment="0" applyProtection="0"/>
    <xf numFmtId="307" fontId="38"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219" fontId="127"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221" fontId="41" fillId="0" borderId="0" applyFont="0" applyFill="0" applyBorder="0" applyAlignment="0" applyProtection="0"/>
    <xf numFmtId="221" fontId="41" fillId="0" borderId="0" applyFont="0" applyFill="0" applyBorder="0" applyAlignment="0" applyProtection="0"/>
    <xf numFmtId="292" fontId="127" fillId="0" borderId="0" applyFont="0" applyFill="0" applyBorder="0" applyAlignment="0" applyProtection="0"/>
    <xf numFmtId="311" fontId="41" fillId="0" borderId="0" applyFont="0" applyFill="0" applyBorder="0" applyAlignment="0" applyProtection="0"/>
    <xf numFmtId="311" fontId="41" fillId="0" borderId="0" applyFont="0" applyFill="0" applyBorder="0" applyAlignment="0" applyProtection="0"/>
    <xf numFmtId="312" fontId="41" fillId="0" borderId="0" applyFont="0" applyFill="0" applyBorder="0" applyAlignment="0" applyProtection="0"/>
    <xf numFmtId="312" fontId="41" fillId="0" borderId="0" applyFont="0" applyFill="0" applyBorder="0" applyAlignment="0" applyProtection="0"/>
    <xf numFmtId="166" fontId="63" fillId="0" borderId="0" applyFont="0" applyFill="0" applyBorder="0" applyAlignment="0" applyProtection="0"/>
    <xf numFmtId="10" fontId="38"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33" fillId="0" borderId="0" applyFont="0" applyFill="0" applyBorder="0" applyAlignment="0" applyProtection="0"/>
    <xf numFmtId="9" fontId="68" fillId="0" borderId="0" applyFont="0" applyFill="0" applyBorder="0" applyAlignment="0" applyProtection="0"/>
    <xf numFmtId="9" fontId="68"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41" fillId="0" borderId="0" applyFill="0" applyBorder="0" applyAlignment="0" applyProtection="0"/>
    <xf numFmtId="9" fontId="68" fillId="0" borderId="0" applyFont="0" applyFill="0" applyBorder="0" applyAlignment="0" applyProtection="0"/>
    <xf numFmtId="167" fontId="72" fillId="0" borderId="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41" fillId="0" borderId="0" applyFill="0" applyBorder="0" applyAlignment="0" applyProtection="0"/>
    <xf numFmtId="9" fontId="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319" fontId="121" fillId="44" borderId="70"/>
    <xf numFmtId="320" fontId="121" fillId="0" borderId="70" applyFont="0" applyFill="0" applyBorder="0" applyAlignment="0" applyProtection="0">
      <protection locked="0"/>
    </xf>
    <xf numFmtId="167" fontId="64" fillId="0" borderId="0"/>
    <xf numFmtId="167" fontId="64" fillId="0" borderId="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9" fontId="120" fillId="0" borderId="34" applyFill="0" applyBorder="0"/>
    <xf numFmtId="182" fontId="120" fillId="0" borderId="0" applyFill="0" applyBorder="0"/>
    <xf numFmtId="234" fontId="120" fillId="0" borderId="0" applyFill="0" applyBorder="0"/>
    <xf numFmtId="321" fontId="47" fillId="0" borderId="0"/>
    <xf numFmtId="322" fontId="47" fillId="0" borderId="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91"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3" fontId="33" fillId="0" borderId="0"/>
    <xf numFmtId="3" fontId="193" fillId="0" borderId="0"/>
    <xf numFmtId="3" fontId="194" fillId="0" borderId="0"/>
    <xf numFmtId="3" fontId="193" fillId="0" borderId="0"/>
    <xf numFmtId="3" fontId="193" fillId="0" borderId="0"/>
    <xf numFmtId="3" fontId="193" fillId="0" borderId="0"/>
    <xf numFmtId="3" fontId="33" fillId="0" borderId="0"/>
    <xf numFmtId="3" fontId="193" fillId="0" borderId="0"/>
    <xf numFmtId="167" fontId="287" fillId="0" borderId="0"/>
    <xf numFmtId="167" fontId="287" fillId="0" borderId="0"/>
    <xf numFmtId="167" fontId="287" fillId="0" borderId="0"/>
    <xf numFmtId="167" fontId="292" fillId="0" borderId="0" applyNumberFormat="0" applyFill="0" applyBorder="0" applyAlignment="0" applyProtection="0">
      <alignment horizontal="left"/>
      <protection locked="0"/>
    </xf>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278" fillId="0" borderId="0"/>
    <xf numFmtId="167" fontId="293" fillId="0" borderId="0"/>
    <xf numFmtId="167" fontId="294" fillId="0" borderId="0"/>
    <xf numFmtId="167" fontId="279" fillId="0" borderId="0"/>
    <xf numFmtId="323" fontId="71" fillId="0" borderId="0" applyNumberFormat="0" applyFill="0" applyBorder="0" applyAlignment="0" applyProtection="0">
      <alignment horizontal="left"/>
    </xf>
    <xf numFmtId="324" fontId="72" fillId="0" borderId="0"/>
    <xf numFmtId="3" fontId="55" fillId="0" borderId="0" applyFont="0" applyFill="0" applyBorder="0" applyAlignment="0"/>
    <xf numFmtId="167" fontId="33" fillId="0" borderId="0">
      <alignment horizontal="right"/>
    </xf>
    <xf numFmtId="166" fontId="295" fillId="0" borderId="0">
      <alignment horizontal="right"/>
    </xf>
    <xf numFmtId="167" fontId="33" fillId="0" borderId="0">
      <alignment horizontal="right"/>
    </xf>
    <xf numFmtId="166" fontId="296" fillId="0" borderId="0">
      <alignment horizontal="right"/>
    </xf>
    <xf numFmtId="178" fontId="297" fillId="0" borderId="0"/>
    <xf numFmtId="178" fontId="297" fillId="0" borderId="71">
      <alignment horizontal="centerContinuous"/>
    </xf>
    <xf numFmtId="167" fontId="298" fillId="0" borderId="72">
      <alignment vertical="center"/>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167" fontId="299" fillId="0" borderId="0">
      <alignment horizontal="left" vertical="top" wrapText="1"/>
    </xf>
    <xf numFmtId="167" fontId="33" fillId="0" borderId="0"/>
    <xf numFmtId="167" fontId="300" fillId="0" borderId="0"/>
    <xf numFmtId="167" fontId="33" fillId="0" borderId="0"/>
    <xf numFmtId="0" fontId="301" fillId="0" borderId="0"/>
    <xf numFmtId="167" fontId="72" fillId="0" borderId="23"/>
    <xf numFmtId="167" fontId="33" fillId="0" borderId="0">
      <alignment horizontal="right"/>
    </xf>
    <xf numFmtId="326" fontId="58" fillId="0" borderId="0">
      <alignment horizontal="right"/>
    </xf>
    <xf numFmtId="167" fontId="33" fillId="0" borderId="0">
      <alignment horizontal="right"/>
    </xf>
    <xf numFmtId="327" fontId="302" fillId="0" borderId="0">
      <alignment horizontal="right"/>
    </xf>
    <xf numFmtId="167" fontId="33" fillId="0" borderId="0">
      <alignment horizontal="right"/>
    </xf>
    <xf numFmtId="328" fontId="295" fillId="0" borderId="0">
      <alignment horizontal="right"/>
    </xf>
    <xf numFmtId="167" fontId="33" fillId="0" borderId="0">
      <alignment horizontal="right"/>
    </xf>
    <xf numFmtId="329" fontId="296" fillId="0" borderId="0">
      <alignment horizontal="right"/>
    </xf>
    <xf numFmtId="167" fontId="64" fillId="78" borderId="0" applyFont="0"/>
    <xf numFmtId="167" fontId="303" fillId="0" borderId="0" applyNumberFormat="0" applyFill="0" applyBorder="0" applyAlignment="0" applyProtection="0"/>
    <xf numFmtId="167" fontId="33" fillId="0" borderId="67"/>
    <xf numFmtId="167" fontId="196" fillId="0" borderId="67"/>
    <xf numFmtId="167" fontId="33" fillId="0" borderId="67"/>
    <xf numFmtId="0" fontId="196" fillId="0" borderId="67"/>
    <xf numFmtId="167" fontId="33" fillId="0" borderId="0">
      <alignment horizontal="right"/>
    </xf>
    <xf numFmtId="166" fontId="304" fillId="0" borderId="0">
      <alignment horizontal="right"/>
    </xf>
    <xf numFmtId="166" fontId="305" fillId="0" borderId="0">
      <alignment horizontal="right"/>
    </xf>
    <xf numFmtId="166" fontId="304" fillId="0" borderId="0">
      <alignment horizontal="right"/>
    </xf>
    <xf numFmtId="166" fontId="304" fillId="0" borderId="0">
      <alignment horizontal="right"/>
    </xf>
    <xf numFmtId="166" fontId="304" fillId="0" borderId="0">
      <alignment horizontal="right"/>
    </xf>
    <xf numFmtId="167" fontId="33" fillId="0" borderId="0">
      <alignment horizontal="right"/>
    </xf>
    <xf numFmtId="166" fontId="304" fillId="0" borderId="0">
      <alignment horizontal="right"/>
    </xf>
    <xf numFmtId="167" fontId="116" fillId="0" borderId="0" applyFill="0" applyBorder="0" applyAlignment="0" applyProtection="0"/>
    <xf numFmtId="167" fontId="90" fillId="0" borderId="0" applyNumberFormat="0" applyFill="0" applyBorder="0" applyAlignment="0" applyProtection="0">
      <alignment horizontal="center"/>
    </xf>
    <xf numFmtId="167" fontId="33" fillId="0" borderId="0"/>
    <xf numFmtId="167" fontId="302" fillId="0" borderId="0"/>
    <xf numFmtId="167" fontId="302" fillId="0" borderId="0"/>
    <xf numFmtId="167" fontId="58"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3" fillId="0" borderId="0"/>
    <xf numFmtId="0" fontId="302" fillId="0" borderId="0"/>
    <xf numFmtId="167" fontId="302" fillId="0" borderId="0"/>
    <xf numFmtId="167" fontId="33" fillId="0" borderId="0">
      <alignment horizontal="right"/>
    </xf>
    <xf numFmtId="166" fontId="306" fillId="0" borderId="0">
      <alignment horizontal="right"/>
    </xf>
    <xf numFmtId="166" fontId="307" fillId="0" borderId="0">
      <alignment horizontal="right"/>
    </xf>
    <xf numFmtId="166" fontId="306" fillId="0" borderId="0">
      <alignment horizontal="right"/>
    </xf>
    <xf numFmtId="166" fontId="306" fillId="0" borderId="0">
      <alignment horizontal="right"/>
    </xf>
    <xf numFmtId="166" fontId="306" fillId="0" borderId="0">
      <alignment horizontal="right"/>
    </xf>
    <xf numFmtId="167" fontId="33" fillId="0" borderId="0">
      <alignment horizontal="right"/>
    </xf>
    <xf numFmtId="166" fontId="306" fillId="0" borderId="0">
      <alignment horizontal="right"/>
    </xf>
    <xf numFmtId="178" fontId="308" fillId="0" borderId="71"/>
    <xf numFmtId="330" fontId="309" fillId="0" borderId="12">
      <alignment horizontal="left" vertical="center"/>
      <protection locked="0"/>
    </xf>
    <xf numFmtId="167" fontId="85" fillId="0" borderId="0"/>
    <xf numFmtId="167" fontId="38" fillId="0" borderId="0"/>
    <xf numFmtId="167" fontId="38" fillId="0" borderId="0"/>
    <xf numFmtId="167" fontId="38"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38"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167" fontId="310" fillId="0" borderId="0"/>
    <xf numFmtId="167" fontId="33" fillId="0" borderId="0"/>
    <xf numFmtId="0" fontId="311" fillId="0" borderId="0"/>
    <xf numFmtId="167" fontId="33" fillId="0" borderId="0">
      <alignment horizontal="right"/>
    </xf>
    <xf numFmtId="327" fontId="302" fillId="0" borderId="0">
      <alignment horizontal="right"/>
    </xf>
    <xf numFmtId="327" fontId="302" fillId="0" borderId="0">
      <alignment horizontal="right"/>
    </xf>
    <xf numFmtId="326" fontId="58"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167" fontId="33" fillId="0" borderId="0">
      <alignment horizontal="right"/>
    </xf>
    <xf numFmtId="327" fontId="302" fillId="0" borderId="0">
      <alignment horizontal="right"/>
    </xf>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312" fillId="0" borderId="0"/>
    <xf numFmtId="167" fontId="54" fillId="0" borderId="0"/>
    <xf numFmtId="167" fontId="54" fillId="0" borderId="0"/>
    <xf numFmtId="167" fontId="54" fillId="0" borderId="0"/>
    <xf numFmtId="0" fontId="312" fillId="0" borderId="0"/>
    <xf numFmtId="167" fontId="313" fillId="0" borderId="0"/>
    <xf numFmtId="167" fontId="314" fillId="0" borderId="0"/>
    <xf numFmtId="40" fontId="315" fillId="0" borderId="0" applyBorder="0">
      <alignment horizontal="right"/>
    </xf>
    <xf numFmtId="167" fontId="33" fillId="0" borderId="0">
      <alignment horizontal="right"/>
    </xf>
    <xf numFmtId="331" fontId="58" fillId="0" borderId="0">
      <alignment horizontal="right"/>
    </xf>
    <xf numFmtId="167" fontId="33" fillId="0" borderId="0">
      <alignment horizontal="right"/>
    </xf>
    <xf numFmtId="332" fontId="302" fillId="0" borderId="0">
      <alignment horizontal="right"/>
    </xf>
    <xf numFmtId="167" fontId="316" fillId="0" borderId="0" applyBorder="0" applyProtection="0">
      <alignment vertical="center"/>
    </xf>
    <xf numFmtId="167" fontId="316" fillId="0" borderId="74" applyBorder="0" applyProtection="0">
      <alignment horizontal="right" vertical="center"/>
    </xf>
    <xf numFmtId="167" fontId="317" fillId="79" borderId="0" applyBorder="0" applyProtection="0">
      <alignment horizontal="centerContinuous" vertical="center"/>
    </xf>
    <xf numFmtId="167" fontId="317" fillId="80" borderId="74" applyBorder="0" applyProtection="0">
      <alignment horizontal="centerContinuous" vertical="center"/>
    </xf>
    <xf numFmtId="167" fontId="306" fillId="0" borderId="0"/>
    <xf numFmtId="167" fontId="105" fillId="0" borderId="74" applyAlignment="0"/>
    <xf numFmtId="167" fontId="275" fillId="0" borderId="0"/>
    <xf numFmtId="167" fontId="318" fillId="0" borderId="0" applyFill="0" applyBorder="0" applyProtection="0">
      <alignment horizontal="left"/>
    </xf>
    <xf numFmtId="167" fontId="195" fillId="0" borderId="34" applyFill="0" applyBorder="0" applyProtection="0">
      <alignment horizontal="left" vertical="top"/>
    </xf>
    <xf numFmtId="167" fontId="319" fillId="0" borderId="0">
      <alignment horizontal="centerContinuous"/>
    </xf>
    <xf numFmtId="0" fontId="12" fillId="6" borderId="22"/>
    <xf numFmtId="49" fontId="320" fillId="0" borderId="35">
      <alignment vertical="center"/>
    </xf>
    <xf numFmtId="49" fontId="41" fillId="0" borderId="0" applyFont="0" applyFill="0" applyBorder="0" applyAlignment="0" applyProtection="0"/>
    <xf numFmtId="167" fontId="321" fillId="0" borderId="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167" fontId="322" fillId="0" borderId="0"/>
    <xf numFmtId="49" fontId="126" fillId="0" borderId="0" applyFill="0" applyBorder="0" applyAlignment="0"/>
    <xf numFmtId="333" fontId="127" fillId="0" borderId="0" applyFill="0" applyBorder="0" applyAlignment="0"/>
    <xf numFmtId="277" fontId="126" fillId="0" borderId="0" applyFill="0" applyBorder="0" applyAlignment="0"/>
    <xf numFmtId="334" fontId="41" fillId="0" borderId="0" applyFill="0" applyBorder="0" applyAlignment="0"/>
    <xf numFmtId="334" fontId="41" fillId="0" borderId="0" applyFill="0" applyBorder="0" applyAlignment="0"/>
    <xf numFmtId="335" fontId="127" fillId="0" borderId="0" applyFill="0" applyBorder="0" applyAlignment="0"/>
    <xf numFmtId="336" fontId="126" fillId="0" borderId="0" applyFill="0" applyBorder="0" applyAlignment="0"/>
    <xf numFmtId="337" fontId="41" fillId="0" borderId="0" applyFill="0" applyBorder="0" applyAlignment="0"/>
    <xf numFmtId="337" fontId="41" fillId="0" borderId="0" applyFill="0" applyBorder="0" applyAlignment="0"/>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33" fillId="0" borderId="0" applyFont="0" applyFill="0" applyBorder="0" applyAlignment="0" applyProtection="0"/>
    <xf numFmtId="338" fontId="41" fillId="0" borderId="0" applyFont="0" applyFill="0" applyBorder="0" applyAlignment="0" applyProtection="0"/>
    <xf numFmtId="167" fontId="33" fillId="0" borderId="0" applyFont="0" applyFill="0" applyBorder="0" applyAlignment="0" applyProtection="0"/>
    <xf numFmtId="167" fontId="323" fillId="0" borderId="0" applyFill="0" applyBorder="0" applyProtection="0">
      <alignment horizontal="left" vertical="top"/>
    </xf>
    <xf numFmtId="200" fontId="131" fillId="0" borderId="0" applyNumberFormat="0" applyFill="0" applyBorder="0"/>
    <xf numFmtId="167" fontId="68" fillId="0" borderId="0" applyNumberFormat="0" applyFill="0" applyBorder="0" applyAlignment="0" applyProtection="0"/>
    <xf numFmtId="167" fontId="115" fillId="0" borderId="0" applyNumberFormat="0" applyFill="0" applyBorder="0" applyAlignment="0" applyProtection="0"/>
    <xf numFmtId="3" fontId="324" fillId="0" borderId="0" applyNumberFormat="0" applyFont="0" applyFill="0" applyBorder="0" applyAlignment="0"/>
    <xf numFmtId="0"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6"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0" fontId="326" fillId="0" borderId="0" applyNumberFormat="0" applyFill="0" applyBorder="0" applyAlignment="0" applyProtection="0"/>
    <xf numFmtId="167" fontId="327" fillId="0" borderId="0" applyNumberFormat="0" applyFill="0" applyBorder="0" applyAlignment="0" applyProtection="0"/>
    <xf numFmtId="167" fontId="33"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7"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260" fontId="291" fillId="0" borderId="0" applyNumberFormat="0" applyFill="0" applyBorder="0" applyAlignment="0" applyProtection="0"/>
    <xf numFmtId="167" fontId="33" fillId="0" borderId="0"/>
    <xf numFmtId="339" fontId="193" fillId="0" borderId="0"/>
    <xf numFmtId="339" fontId="194" fillId="0" borderId="0"/>
    <xf numFmtId="167" fontId="33" fillId="0" borderId="0"/>
    <xf numFmtId="0" fontId="328" fillId="0" borderId="75" applyNumberForma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3"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126" fillId="0" borderId="76" applyNumberFormat="0" applyFont="0" applyFill="0" applyAlignment="0" applyProtection="0"/>
    <xf numFmtId="167" fontId="239" fillId="0" borderId="0">
      <alignment horizontal="fill"/>
    </xf>
    <xf numFmtId="167" fontId="329" fillId="0" borderId="0">
      <alignment vertical="top"/>
    </xf>
    <xf numFmtId="167" fontId="330" fillId="0" borderId="0"/>
    <xf numFmtId="167" fontId="330" fillId="0" borderId="0"/>
    <xf numFmtId="167" fontId="330" fillId="0" borderId="0"/>
    <xf numFmtId="340" fontId="38" fillId="0" borderId="0" applyFont="0" applyFill="0" applyBorder="0" applyAlignment="0" applyProtection="0"/>
    <xf numFmtId="341" fontId="38" fillId="0" borderId="0" applyFont="0" applyFill="0" applyBorder="0" applyAlignment="0" applyProtection="0"/>
    <xf numFmtId="167" fontId="330" fillId="0" borderId="0"/>
    <xf numFmtId="167" fontId="330" fillId="0" borderId="0"/>
    <xf numFmtId="167" fontId="330" fillId="0" borderId="0"/>
    <xf numFmtId="193" fontId="38" fillId="0" borderId="0" applyFont="0" applyFill="0" applyBorder="0" applyAlignment="0" applyProtection="0"/>
    <xf numFmtId="194" fontId="38" fillId="0" borderId="0" applyFont="0" applyFill="0" applyBorder="0" applyAlignment="0" applyProtection="0"/>
    <xf numFmtId="244" fontId="73" fillId="0" borderId="0" applyFont="0" applyFill="0" applyBorder="0" applyAlignment="0" applyProtection="0"/>
    <xf numFmtId="342" fontId="73" fillId="0" borderId="0" applyFont="0" applyFill="0" applyBorder="0" applyAlignment="0" applyProtection="0"/>
    <xf numFmtId="0" fontId="331"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41" fillId="31" borderId="0" applyNumberFormat="0" applyBorder="0" applyAlignment="0" applyProtection="0"/>
    <xf numFmtId="343" fontId="38"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7" fontId="38"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167" fontId="333" fillId="0" borderId="35" applyBorder="0" applyProtection="0">
      <alignment horizontal="right"/>
    </xf>
    <xf numFmtId="351" fontId="160" fillId="0" borderId="52" applyFont="0" applyFill="0" applyBorder="0" applyAlignment="0">
      <alignment horizontal="centerContinuous"/>
    </xf>
    <xf numFmtId="352" fontId="334" fillId="0" borderId="52" applyFont="0" applyFill="0" applyBorder="0" applyAlignment="0">
      <alignment horizontal="centerContinuous"/>
    </xf>
    <xf numFmtId="1" fontId="335" fillId="0" borderId="0" applyFill="0" applyProtection="0">
      <alignment horizontal="right"/>
    </xf>
    <xf numFmtId="353" fontId="116" fillId="0" borderId="0" applyFont="0" applyFill="0" applyBorder="0" applyAlignment="0" applyProtection="0"/>
    <xf numFmtId="354" fontId="41" fillId="0" borderId="0" applyFont="0" applyFill="0" applyBorder="0" applyAlignment="0" applyProtection="0"/>
    <xf numFmtId="167" fontId="33" fillId="39" borderId="0" applyNumberFormat="0" applyBorder="0" applyAlignment="0" applyProtection="0"/>
    <xf numFmtId="0" fontId="87" fillId="39" borderId="0" applyNumberFormat="0" applyBorder="0" applyAlignment="0" applyProtection="0"/>
    <xf numFmtId="0"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6" borderId="0" applyNumberFormat="0" applyBorder="0" applyAlignment="0" applyProtection="0"/>
    <xf numFmtId="0" fontId="87" fillId="46" borderId="0" applyNumberFormat="0" applyBorder="0" applyAlignment="0" applyProtection="0"/>
    <xf numFmtId="0"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49" borderId="0" applyNumberFormat="0" applyBorder="0" applyAlignment="0" applyProtection="0"/>
    <xf numFmtId="0" fontId="87" fillId="49" borderId="0" applyNumberFormat="0" applyBorder="0" applyAlignment="0" applyProtection="0"/>
    <xf numFmtId="0"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200" fontId="55" fillId="0" borderId="37">
      <protection locked="0"/>
    </xf>
    <xf numFmtId="200" fontId="55" fillId="0" borderId="37">
      <protection locked="0"/>
    </xf>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3" fontId="337" fillId="0" borderId="0">
      <alignment horizontal="center" vertical="center" textRotation="90" wrapText="1"/>
    </xf>
    <xf numFmtId="3" fontId="337" fillId="0" borderId="0">
      <alignment horizontal="center" vertical="center" textRotation="90" wrapText="1"/>
    </xf>
    <xf numFmtId="3" fontId="337" fillId="0" borderId="0">
      <alignment horizontal="center" vertical="center" textRotation="90" wrapText="1"/>
    </xf>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0"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39" applyNumberFormat="0" applyAlignment="0" applyProtection="0"/>
    <xf numFmtId="0"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339" fillId="0" borderId="0" applyNumberFormat="0" applyFill="0" applyBorder="0" applyAlignment="0" applyProtection="0"/>
    <xf numFmtId="0" fontId="340" fillId="0" borderId="0" applyNumberFormat="0" applyFill="0" applyBorder="0" applyAlignment="0" applyProtection="0"/>
    <xf numFmtId="167" fontId="341" fillId="0" borderId="0" applyNumberFormat="0" applyFill="0" applyBorder="0" applyAlignment="0" applyProtection="0">
      <alignment vertical="top"/>
      <protection locked="0"/>
    </xf>
    <xf numFmtId="0" fontId="101" fillId="0" borderId="0"/>
    <xf numFmtId="167" fontId="96" fillId="0" borderId="0" applyNumberFormat="0" applyFill="0" applyBorder="0" applyAlignment="0" applyProtection="0">
      <alignment vertical="top"/>
      <protection locked="0"/>
    </xf>
    <xf numFmtId="0" fontId="340" fillId="0" borderId="0" applyNumberFormat="0" applyFill="0" applyBorder="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229" fillId="0" borderId="0" applyNumberFormat="0" applyFill="0" applyBorder="0" applyAlignment="0" applyProtection="0"/>
    <xf numFmtId="0" fontId="271" fillId="0" borderId="0" applyNumberFormat="0" applyFill="0" applyBorder="0" applyAlignment="0" applyProtection="0">
      <alignment vertical="top"/>
      <protection locked="0"/>
    </xf>
    <xf numFmtId="167" fontId="341" fillId="0" borderId="0" applyNumberFormat="0" applyFill="0" applyBorder="0" applyAlignment="0" applyProtection="0">
      <alignment vertical="top"/>
      <protection locked="0"/>
    </xf>
    <xf numFmtId="0" fontId="339" fillId="0" borderId="0" applyNumberFormat="0" applyFill="0" applyBorder="0" applyAlignment="0" applyProtection="0"/>
    <xf numFmtId="167" fontId="341"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160" fillId="7" borderId="41"/>
    <xf numFmtId="167" fontId="49" fillId="0" borderId="40" applyNumberFormat="0" applyFill="0" applyBorder="0" applyProtection="0">
      <alignment horizontal="right" vertical="center"/>
    </xf>
    <xf numFmtId="0" fontId="226" fillId="0" borderId="0" applyNumberFormat="0" applyFill="0" applyBorder="0" applyAlignment="0" applyProtection="0"/>
    <xf numFmtId="0" fontId="226" fillId="0" borderId="0" applyNumberFormat="0" applyFill="0" applyBorder="0" applyAlignment="0" applyProtection="0"/>
    <xf numFmtId="14" fontId="55" fillId="0" borderId="0">
      <alignment horizontal="right"/>
    </xf>
    <xf numFmtId="194" fontId="85"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33"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39" fontId="38" fillId="0" borderId="0" applyFont="0" applyFill="0" applyBorder="0" applyAlignment="0" applyProtection="0"/>
    <xf numFmtId="356" fontId="38" fillId="0" borderId="0" applyFont="0" applyFill="0" applyBorder="0" applyAlignment="0" applyProtection="0"/>
    <xf numFmtId="222" fontId="85" fillId="0" borderId="0" applyFont="0" applyFill="0" applyBorder="0" applyAlignment="0" applyProtection="0"/>
    <xf numFmtId="356" fontId="38" fillId="0" borderId="0" applyFont="0" applyFill="0" applyBorder="0" applyAlignment="0" applyProtection="0"/>
    <xf numFmtId="194" fontId="84"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182" fontId="33" fillId="0" borderId="0" applyFont="0" applyFill="0" applyBorder="0" applyAlignment="0" applyProtection="0"/>
    <xf numFmtId="165" fontId="38" fillId="0" borderId="0" applyFont="0" applyFill="0" applyBorder="0" applyAlignment="0" applyProtection="0"/>
    <xf numFmtId="229" fontId="38" fillId="0" borderId="0" applyFont="0" applyFill="0" applyBorder="0" applyAlignment="0" applyProtection="0"/>
    <xf numFmtId="240" fontId="83" fillId="0" borderId="0" applyFont="0" applyFill="0" applyBorder="0" applyAlignment="0" applyProtection="0"/>
    <xf numFmtId="229" fontId="38" fillId="0" borderId="0" applyFont="0" applyFill="0" applyBorder="0" applyAlignment="0" applyProtection="0"/>
    <xf numFmtId="229" fontId="38" fillId="0" borderId="0" applyFont="0" applyFill="0" applyBorder="0" applyAlignment="0" applyProtection="0"/>
    <xf numFmtId="357" fontId="38" fillId="0" borderId="0" applyFont="0" applyFill="0" applyBorder="0" applyAlignment="0" applyProtection="0"/>
    <xf numFmtId="194" fontId="33" fillId="0" borderId="0" applyFont="0" applyFill="0" applyBorder="0" applyAlignment="0" applyProtection="0"/>
    <xf numFmtId="0" fontId="342" fillId="0" borderId="0" applyBorder="0">
      <alignment horizontal="center" vertical="center" wrapText="1"/>
    </xf>
    <xf numFmtId="0" fontId="210"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43" fillId="0" borderId="7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3" fillId="0" borderId="57" applyNumberFormat="0" applyFill="0" applyAlignment="0" applyProtection="0"/>
    <xf numFmtId="0" fontId="210" fillId="0" borderId="57" applyNumberFormat="0" applyFill="0" applyAlignment="0" applyProtection="0"/>
    <xf numFmtId="0" fontId="215"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44" fillId="0" borderId="7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3" fillId="0" borderId="58" applyNumberFormat="0" applyFill="0" applyAlignment="0" applyProtection="0"/>
    <xf numFmtId="0" fontId="215" fillId="0" borderId="58" applyNumberFormat="0" applyFill="0" applyAlignment="0" applyProtection="0"/>
    <xf numFmtId="0" fontId="220"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45" fillId="0" borderId="7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3" fillId="0" borderId="59" applyNumberFormat="0" applyFill="0" applyAlignment="0" applyProtection="0"/>
    <xf numFmtId="0" fontId="220" fillId="0" borderId="59" applyNumberFormat="0" applyFill="0" applyAlignment="0" applyProtection="0"/>
    <xf numFmtId="0"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45"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3" fillId="0" borderId="0" applyNumberFormat="0" applyFill="0" applyBorder="0" applyAlignment="0" applyProtection="0"/>
    <xf numFmtId="0" fontId="220" fillId="0" borderId="0" applyNumberFormat="0" applyFill="0" applyBorder="0" applyAlignment="0" applyProtection="0"/>
    <xf numFmtId="0" fontId="346" fillId="0" borderId="0" applyNumberFormat="0" applyFill="0" applyBorder="0" applyAlignment="0" applyProtection="0"/>
    <xf numFmtId="0" fontId="75" fillId="0" borderId="0" applyNumberFormat="0" applyFill="0" applyBorder="0" applyAlignment="0" applyProtection="0"/>
    <xf numFmtId="0" fontId="347" fillId="0" borderId="80" applyBorder="0">
      <alignment horizontal="center" vertical="center" wrapText="1"/>
    </xf>
    <xf numFmtId="200" fontId="152" fillId="52" borderId="37"/>
    <xf numFmtId="200" fontId="152" fillId="52" borderId="37"/>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0"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226" fillId="0" borderId="33" applyNumberFormat="0" applyFill="0" applyAlignment="0" applyProtection="0"/>
    <xf numFmtId="0" fontId="226" fillId="0" borderId="33" applyNumberFormat="0" applyFill="0" applyAlignment="0" applyProtection="0"/>
    <xf numFmtId="167" fontId="38" fillId="0" borderId="0"/>
    <xf numFmtId="167" fontId="33" fillId="57" borderId="42" applyNumberFormat="0" applyAlignment="0" applyProtection="0"/>
    <xf numFmtId="0" fontId="134" fillId="57" borderId="42" applyNumberFormat="0" applyAlignment="0" applyProtection="0"/>
    <xf numFmtId="0" fontId="134" fillId="57" borderId="4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57" borderId="42" applyNumberFormat="0" applyAlignment="0" applyProtection="0"/>
    <xf numFmtId="167" fontId="134" fillId="38" borderId="82" applyNumberFormat="0" applyAlignment="0" applyProtection="0"/>
    <xf numFmtId="0" fontId="3" fillId="3" borderId="5" applyNumberFormat="0" applyAlignment="0" applyProtection="0"/>
    <xf numFmtId="167" fontId="134" fillId="38" borderId="82" applyNumberFormat="0" applyAlignment="0" applyProtection="0"/>
    <xf numFmtId="167" fontId="134" fillId="57" borderId="42" applyNumberFormat="0" applyAlignment="0" applyProtection="0"/>
    <xf numFmtId="167" fontId="134" fillId="57" borderId="42" applyNumberFormat="0" applyAlignment="0" applyProtection="0"/>
    <xf numFmtId="167" fontId="134"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75" fillId="0" borderId="0">
      <alignment horizontal="center" vertical="top" wrapText="1"/>
    </xf>
    <xf numFmtId="0" fontId="225" fillId="0" borderId="0">
      <alignment horizontal="centerContinuous" vertical="center" wrapText="1"/>
    </xf>
    <xf numFmtId="164" fontId="348" fillId="8" borderId="12">
      <alignment wrapText="1"/>
    </xf>
    <xf numFmtId="164" fontId="348" fillId="8" borderId="12">
      <alignment wrapText="1"/>
    </xf>
    <xf numFmtId="164" fontId="348" fillId="8" borderId="12">
      <alignment wrapText="1"/>
    </xf>
    <xf numFmtId="164" fontId="348" fillId="8" borderId="12">
      <alignment wrapText="1"/>
    </xf>
    <xf numFmtId="0" fontId="325"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49"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3" fillId="0" borderId="0" applyNumberFormat="0" applyFill="0" applyBorder="0" applyAlignment="0" applyProtection="0"/>
    <xf numFmtId="0" fontId="325" fillId="0" borderId="0" applyNumberFormat="0" applyFill="0" applyBorder="0" applyAlignment="0" applyProtection="0"/>
    <xf numFmtId="358" fontId="350" fillId="0" borderId="0"/>
    <xf numFmtId="167" fontId="199" fillId="11" borderId="0" applyFill="0"/>
    <xf numFmtId="0"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51" fillId="34"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3" fillId="9" borderId="0" applyNumberFormat="0" applyBorder="0" applyAlignment="0" applyProtection="0"/>
    <xf numFmtId="0" fontId="264" fillId="9" borderId="0" applyNumberFormat="0" applyBorder="0" applyAlignment="0" applyProtection="0"/>
    <xf numFmtId="49" fontId="277" fillId="0" borderId="0" applyBorder="0">
      <alignment vertical="top"/>
    </xf>
    <xf numFmtId="0" fontId="1" fillId="0" borderId="0"/>
    <xf numFmtId="0" fontId="1" fillId="0" borderId="0"/>
    <xf numFmtId="0" fontId="101" fillId="0" borderId="0" applyProtection="0"/>
    <xf numFmtId="167" fontId="1" fillId="0" borderId="0"/>
    <xf numFmtId="0" fontId="38" fillId="0" borderId="0"/>
    <xf numFmtId="167" fontId="85" fillId="0" borderId="0"/>
    <xf numFmtId="167" fontId="85" fillId="0" borderId="0"/>
    <xf numFmtId="167" fontId="83" fillId="0" borderId="0"/>
    <xf numFmtId="167" fontId="83" fillId="0" borderId="0"/>
    <xf numFmtId="167" fontId="83" fillId="0" borderId="0"/>
    <xf numFmtId="0" fontId="1" fillId="0" borderId="0"/>
    <xf numFmtId="167" fontId="83" fillId="0" borderId="0"/>
    <xf numFmtId="0" fontId="1" fillId="0" borderId="0"/>
    <xf numFmtId="167" fontId="83" fillId="0" borderId="0"/>
    <xf numFmtId="167" fontId="83" fillId="0" borderId="0"/>
    <xf numFmtId="167" fontId="83" fillId="0" borderId="0"/>
    <xf numFmtId="167" fontId="83" fillId="0" borderId="0"/>
    <xf numFmtId="167" fontId="83" fillId="0" borderId="0"/>
    <xf numFmtId="0" fontId="352" fillId="0" borderId="0"/>
    <xf numFmtId="167" fontId="33" fillId="0" borderId="0"/>
    <xf numFmtId="0" fontId="33" fillId="0" borderId="0"/>
    <xf numFmtId="167" fontId="33" fillId="0" borderId="0"/>
    <xf numFmtId="167" fontId="33" fillId="0" borderId="0"/>
    <xf numFmtId="167" fontId="33" fillId="0" borderId="0"/>
    <xf numFmtId="167" fontId="1" fillId="0" borderId="0"/>
    <xf numFmtId="178" fontId="1" fillId="0" borderId="0"/>
    <xf numFmtId="0" fontId="33" fillId="0" borderId="0"/>
    <xf numFmtId="167" fontId="41" fillId="0" borderId="0"/>
    <xf numFmtId="0" fontId="85" fillId="0" borderId="0"/>
    <xf numFmtId="178" fontId="1" fillId="0" borderId="0"/>
    <xf numFmtId="0" fontId="33" fillId="0" borderId="0"/>
    <xf numFmtId="167" fontId="38" fillId="0" borderId="0"/>
    <xf numFmtId="167" fontId="38" fillId="0" borderId="0"/>
    <xf numFmtId="167" fontId="38" fillId="0" borderId="0"/>
    <xf numFmtId="167" fontId="38" fillId="0" borderId="0"/>
    <xf numFmtId="167" fontId="38" fillId="0" borderId="0"/>
    <xf numFmtId="0" fontId="33" fillId="0" borderId="0"/>
    <xf numFmtId="167" fontId="33" fillId="0" borderId="0"/>
    <xf numFmtId="0" fontId="1" fillId="0" borderId="0"/>
    <xf numFmtId="0" fontId="33" fillId="0" borderId="0"/>
    <xf numFmtId="167" fontId="33" fillId="0" borderId="0"/>
    <xf numFmtId="167" fontId="33"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33" fillId="0" borderId="0"/>
    <xf numFmtId="0" fontId="33" fillId="0" borderId="0"/>
    <xf numFmtId="167" fontId="33" fillId="0" borderId="0"/>
    <xf numFmtId="0" fontId="1" fillId="0" borderId="0"/>
    <xf numFmtId="167" fontId="33" fillId="0" borderId="0"/>
    <xf numFmtId="0" fontId="85" fillId="0" borderId="0"/>
    <xf numFmtId="167" fontId="83" fillId="0" borderId="0"/>
    <xf numFmtId="0" fontId="33" fillId="0" borderId="0"/>
    <xf numFmtId="167" fontId="33" fillId="0" borderId="0"/>
    <xf numFmtId="0" fontId="353" fillId="0" borderId="0" applyBorder="0"/>
    <xf numFmtId="167" fontId="83" fillId="0" borderId="0"/>
    <xf numFmtId="0" fontId="33" fillId="0" borderId="0"/>
    <xf numFmtId="0" fontId="38" fillId="0" borderId="0"/>
    <xf numFmtId="167" fontId="83" fillId="0" borderId="0"/>
    <xf numFmtId="0" fontId="33" fillId="0" borderId="0"/>
    <xf numFmtId="167" fontId="33" fillId="0" borderId="0"/>
    <xf numFmtId="167" fontId="83" fillId="0" borderId="0"/>
    <xf numFmtId="0" fontId="33" fillId="0" borderId="0"/>
    <xf numFmtId="167" fontId="1" fillId="0" borderId="0"/>
    <xf numFmtId="167" fontId="33" fillId="0" borderId="0"/>
    <xf numFmtId="0" fontId="1"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359" fontId="65" fillId="0" borderId="0"/>
    <xf numFmtId="359" fontId="65" fillId="0" borderId="0"/>
    <xf numFmtId="167" fontId="83" fillId="0" borderId="0"/>
    <xf numFmtId="167" fontId="83" fillId="0" borderId="0"/>
    <xf numFmtId="167" fontId="83" fillId="0" borderId="0"/>
    <xf numFmtId="167" fontId="83" fillId="0" borderId="0"/>
    <xf numFmtId="49" fontId="277" fillId="0" borderId="0" applyBorder="0">
      <alignment vertical="top"/>
    </xf>
    <xf numFmtId="0" fontId="85" fillId="0" borderId="0"/>
    <xf numFmtId="0" fontId="38" fillId="0" borderId="0"/>
    <xf numFmtId="167" fontId="38" fillId="0" borderId="0"/>
    <xf numFmtId="0" fontId="33" fillId="0" borderId="0"/>
    <xf numFmtId="167" fontId="33" fillId="0" borderId="0"/>
    <xf numFmtId="167" fontId="38" fillId="0" borderId="0"/>
    <xf numFmtId="167" fontId="83" fillId="0" borderId="0"/>
    <xf numFmtId="167" fontId="38" fillId="0" borderId="0"/>
    <xf numFmtId="167" fontId="38" fillId="0" borderId="0"/>
    <xf numFmtId="167" fontId="1" fillId="0" borderId="0"/>
    <xf numFmtId="167" fontId="83" fillId="0" borderId="0"/>
    <xf numFmtId="0" fontId="83"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53" fillId="0" borderId="0" applyBorder="0"/>
    <xf numFmtId="0" fontId="353" fillId="0" borderId="0" applyBorder="0"/>
    <xf numFmtId="167" fontId="83" fillId="0" borderId="0"/>
    <xf numFmtId="167" fontId="83" fillId="0" borderId="0"/>
    <xf numFmtId="167" fontId="83" fillId="0" borderId="0"/>
    <xf numFmtId="167" fontId="83" fillId="0" borderId="0"/>
    <xf numFmtId="0" fontId="38" fillId="0" borderId="0"/>
    <xf numFmtId="167" fontId="38" fillId="0" borderId="0"/>
    <xf numFmtId="359" fontId="65"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1" fillId="0" borderId="0"/>
    <xf numFmtId="167" fontId="83" fillId="0" borderId="0"/>
    <xf numFmtId="167" fontId="83" fillId="0" borderId="0"/>
    <xf numFmtId="0" fontId="6"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8" fillId="0" borderId="0"/>
    <xf numFmtId="167" fontId="83" fillId="0" borderId="0"/>
    <xf numFmtId="167" fontId="83" fillId="0" borderId="0"/>
    <xf numFmtId="0" fontId="38" fillId="0" borderId="0"/>
    <xf numFmtId="167" fontId="38" fillId="0" borderId="0"/>
    <xf numFmtId="0" fontId="33" fillId="0" borderId="0"/>
    <xf numFmtId="167" fontId="83" fillId="0" borderId="0"/>
    <xf numFmtId="167" fontId="83" fillId="0" borderId="0"/>
    <xf numFmtId="167" fontId="33" fillId="0" borderId="0"/>
    <xf numFmtId="167" fontId="33" fillId="0" borderId="0"/>
    <xf numFmtId="167" fontId="38" fillId="0" borderId="0"/>
    <xf numFmtId="167" fontId="33" fillId="0" borderId="0"/>
    <xf numFmtId="167" fontId="83" fillId="0" borderId="0"/>
    <xf numFmtId="167" fontId="140" fillId="0" borderId="0"/>
    <xf numFmtId="167" fontId="1" fillId="0" borderId="0"/>
    <xf numFmtId="167" fontId="1" fillId="0" borderId="0"/>
    <xf numFmtId="167" fontId="63" fillId="0" borderId="0"/>
    <xf numFmtId="167" fontId="1" fillId="0" borderId="0"/>
    <xf numFmtId="167" fontId="1" fillId="0" borderId="0"/>
    <xf numFmtId="167" fontId="1" fillId="0" borderId="0"/>
    <xf numFmtId="167" fontId="1" fillId="0" borderId="0"/>
    <xf numFmtId="167" fontId="272" fillId="0" borderId="0"/>
    <xf numFmtId="167" fontId="1" fillId="0" borderId="0"/>
    <xf numFmtId="167" fontId="1" fillId="0" borderId="0"/>
    <xf numFmtId="167" fontId="55" fillId="0" borderId="0"/>
    <xf numFmtId="167" fontId="1" fillId="0" borderId="0"/>
    <xf numFmtId="0" fontId="355" fillId="0" borderId="0"/>
    <xf numFmtId="167" fontId="83" fillId="0" borderId="0"/>
    <xf numFmtId="0" fontId="33" fillId="0" borderId="0"/>
    <xf numFmtId="167" fontId="33" fillId="0" borderId="0"/>
    <xf numFmtId="0" fontId="38" fillId="0" borderId="0"/>
    <xf numFmtId="0" fontId="355" fillId="0" borderId="0"/>
    <xf numFmtId="167" fontId="38" fillId="0" borderId="0"/>
    <xf numFmtId="167" fontId="38" fillId="0" borderId="0"/>
    <xf numFmtId="167" fontId="38" fillId="0" borderId="0"/>
    <xf numFmtId="167" fontId="272" fillId="0" borderId="0"/>
    <xf numFmtId="167" fontId="38" fillId="0" borderId="0"/>
    <xf numFmtId="167" fontId="1" fillId="0" borderId="0"/>
    <xf numFmtId="167" fontId="85" fillId="0" borderId="0"/>
    <xf numFmtId="0" fontId="33" fillId="0" borderId="0"/>
    <xf numFmtId="167" fontId="1" fillId="0" borderId="0"/>
    <xf numFmtId="0" fontId="1" fillId="0" borderId="0"/>
    <xf numFmtId="0" fontId="1" fillId="0" borderId="0"/>
    <xf numFmtId="0" fontId="1" fillId="0" borderId="0"/>
    <xf numFmtId="0" fontId="356" fillId="0" borderId="0"/>
    <xf numFmtId="167" fontId="83" fillId="0" borderId="0"/>
    <xf numFmtId="0" fontId="38" fillId="0" borderId="0"/>
    <xf numFmtId="167" fontId="38" fillId="0" borderId="0"/>
    <xf numFmtId="0" fontId="101" fillId="0" borderId="0" applyProtection="0"/>
    <xf numFmtId="0" fontId="1" fillId="0" borderId="0"/>
    <xf numFmtId="0" fontId="1" fillId="0" borderId="0"/>
    <xf numFmtId="0" fontId="1" fillId="0" borderId="0"/>
    <xf numFmtId="0" fontId="1" fillId="0" borderId="0"/>
    <xf numFmtId="0" fontId="38" fillId="0" borderId="0"/>
    <xf numFmtId="0" fontId="1" fillId="0" borderId="0"/>
    <xf numFmtId="0" fontId="33" fillId="0" borderId="0"/>
    <xf numFmtId="0" fontId="1" fillId="0" borderId="0"/>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3" fillId="19" borderId="0" applyNumberFormat="0" applyBorder="0" applyAlignment="0" applyProtection="0"/>
    <xf numFmtId="0" fontId="106" fillId="19" borderId="0" applyNumberFormat="0" applyBorder="0" applyAlignment="0" applyProtection="0"/>
    <xf numFmtId="0"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89" fontId="359" fillId="10" borderId="83" applyNumberFormat="0" applyBorder="0" applyAlignment="0">
      <alignment vertical="center"/>
      <protection locked="0"/>
    </xf>
    <xf numFmtId="0"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60"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3" fillId="0" borderId="0" applyNumberFormat="0" applyFill="0" applyBorder="0" applyAlignment="0" applyProtection="0"/>
    <xf numFmtId="0" fontId="173" fillId="0" borderId="0" applyNumberFormat="0" applyFill="0" applyBorder="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3"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9" fontId="83"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272"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272"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9" fillId="0" borderId="6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1" fillId="0" borderId="8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 fillId="0" borderId="64" applyNumberFormat="0" applyFill="0" applyAlignment="0" applyProtection="0"/>
    <xf numFmtId="0" fontId="259" fillId="0" borderId="64" applyNumberFormat="0" applyFill="0" applyAlignment="0" applyProtection="0"/>
    <xf numFmtId="167" fontId="33" fillId="0" borderId="0"/>
    <xf numFmtId="167" fontId="362" fillId="0" borderId="0"/>
    <xf numFmtId="167" fontId="33" fillId="0" borderId="0"/>
    <xf numFmtId="0" fontId="362" fillId="0" borderId="0"/>
    <xf numFmtId="0" fontId="47" fillId="0" borderId="0"/>
    <xf numFmtId="174" fontId="58" fillId="0" borderId="0">
      <alignment vertical="top"/>
    </xf>
    <xf numFmtId="38" fontId="58" fillId="0" borderId="0">
      <alignment vertical="top"/>
    </xf>
    <xf numFmtId="167" fontId="38" fillId="0" borderId="0"/>
    <xf numFmtId="0" fontId="47" fillId="0" borderId="0"/>
    <xf numFmtId="167" fontId="47" fillId="0" borderId="0"/>
    <xf numFmtId="0" fontId="39" fillId="0" borderId="0"/>
    <xf numFmtId="167" fontId="38" fillId="0" borderId="0"/>
    <xf numFmtId="167" fontId="38" fillId="0" borderId="0"/>
    <xf numFmtId="167" fontId="53" fillId="0" borderId="0"/>
    <xf numFmtId="167" fontId="33" fillId="0" borderId="0"/>
    <xf numFmtId="0" fontId="5" fillId="84" borderId="12" applyBorder="0" applyAlignment="0">
      <alignment vertical="center"/>
    </xf>
    <xf numFmtId="167" fontId="33" fillId="0" borderId="0"/>
    <xf numFmtId="167" fontId="53" fillId="0" borderId="0"/>
    <xf numFmtId="167" fontId="73" fillId="0" borderId="0" applyNumberFormat="0" applyFont="0" applyFill="0" applyBorder="0" applyAlignment="0" applyProtection="0">
      <alignment vertical="top"/>
    </xf>
    <xf numFmtId="167" fontId="73" fillId="0" borderId="0" applyNumberFormat="0" applyFont="0" applyFill="0" applyBorder="0" applyAlignment="0" applyProtection="0">
      <alignment vertical="top"/>
    </xf>
    <xf numFmtId="167" fontId="33" fillId="0" borderId="0"/>
    <xf numFmtId="167" fontId="33" fillId="0" borderId="0"/>
    <xf numFmtId="167" fontId="33" fillId="0" borderId="0">
      <alignment vertical="justify"/>
    </xf>
    <xf numFmtId="49" fontId="363" fillId="0" borderId="0"/>
    <xf numFmtId="49" fontId="364" fillId="0" borderId="0">
      <alignment vertical="top"/>
    </xf>
    <xf numFmtId="189" fontId="226" fillId="0" borderId="0" applyFill="0" applyBorder="0" applyAlignment="0" applyProtection="0"/>
    <xf numFmtId="189" fontId="226" fillId="0" borderId="0" applyFill="0" applyBorder="0" applyAlignment="0" applyProtection="0"/>
    <xf numFmtId="167" fontId="33" fillId="0" borderId="0" applyNumberFormat="0" applyFill="0" applyBorder="0" applyAlignment="0" applyProtection="0"/>
    <xf numFmtId="0" fontId="331" fillId="0" borderId="0" applyNumberFormat="0" applyFill="0" applyBorder="0" applyAlignment="0" applyProtection="0"/>
    <xf numFmtId="0"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0" fontId="4"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49" fontId="226" fillId="0" borderId="0">
      <alignment horizontal="center"/>
    </xf>
    <xf numFmtId="49" fontId="226" fillId="0" borderId="0">
      <alignment horizontal="center"/>
    </xf>
    <xf numFmtId="49" fontId="55" fillId="0" borderId="0"/>
    <xf numFmtId="360" fontId="365" fillId="0" borderId="0"/>
    <xf numFmtId="360" fontId="365" fillId="0" borderId="0"/>
    <xf numFmtId="360" fontId="365" fillId="0" borderId="0"/>
    <xf numFmtId="38" fontId="33" fillId="0" borderId="0" applyFont="0" applyFill="0" applyBorder="0" applyAlignment="0" applyProtection="0"/>
    <xf numFmtId="3" fontId="366" fillId="0" borderId="40" applyFont="0" applyBorder="0">
      <alignment horizontal="right"/>
      <protection locked="0"/>
    </xf>
    <xf numFmtId="182" fontId="38" fillId="0" borderId="0" applyFont="0" applyFill="0" applyBorder="0" applyAlignment="0" applyProtection="0"/>
    <xf numFmtId="2" fontId="226" fillId="0" borderId="0" applyFill="0" applyBorder="0" applyAlignment="0" applyProtection="0"/>
    <xf numFmtId="2" fontId="226" fillId="0" borderId="0" applyFill="0" applyBorder="0" applyAlignment="0" applyProtection="0"/>
    <xf numFmtId="294" fontId="38" fillId="0" borderId="0" applyFont="0" applyFill="0" applyBorder="0" applyAlignment="0" applyProtection="0"/>
    <xf numFmtId="227" fontId="33" fillId="0" borderId="0" applyFont="0" applyFill="0" applyBorder="0" applyAlignment="0" applyProtection="0"/>
    <xf numFmtId="22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167"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7"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165" fontId="367" fillId="0" borderId="0" applyFont="0" applyFill="0" applyBorder="0" applyAlignment="0" applyProtection="0"/>
    <xf numFmtId="189" fontId="36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38" fillId="0" borderId="0" applyFont="0" applyFill="0" applyBorder="0" applyAlignment="0" applyProtection="0"/>
    <xf numFmtId="234" fontId="1" fillId="0" borderId="0" applyFont="0" applyFill="0" applyBorder="0" applyAlignment="0" applyProtection="0"/>
    <xf numFmtId="234" fontId="38" fillId="0" borderId="0" applyFont="0" applyFill="0" applyBorder="0" applyAlignment="0" applyProtection="0"/>
    <xf numFmtId="234" fontId="84" fillId="0" borderId="0" applyFont="0" applyFill="0" applyBorder="0" applyAlignment="0" applyProtection="0"/>
    <xf numFmtId="237"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7" fontId="38" fillId="0" borderId="0" applyFont="0" applyFill="0" applyBorder="0" applyAlignment="0" applyProtection="0"/>
    <xf numFmtId="234" fontId="33"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362" fontId="55" fillId="0" borderId="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35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363" fontId="33" fillId="0" borderId="0" applyFont="0" applyFill="0" applyBorder="0" applyAlignment="0" applyProtection="0"/>
    <xf numFmtId="229" fontId="33" fillId="0" borderId="0" applyFont="0" applyFill="0" applyBorder="0" applyAlignment="0" applyProtection="0"/>
    <xf numFmtId="229" fontId="33" fillId="0" borderId="0" applyFont="0" applyFill="0" applyBorder="0" applyAlignment="0" applyProtection="0"/>
    <xf numFmtId="234" fontId="83" fillId="0" borderId="0" applyFont="0" applyFill="0" applyBorder="0" applyAlignment="0" applyProtection="0"/>
    <xf numFmtId="36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84"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38" fillId="0" borderId="0" applyFont="0" applyFill="0" applyBorder="0" applyAlignment="0" applyProtection="0"/>
    <xf numFmtId="234" fontId="272" fillId="0" borderId="0" applyFont="0" applyFill="0" applyBorder="0" applyAlignment="0" applyProtection="0"/>
    <xf numFmtId="180"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365" fontId="38" fillId="0" borderId="0" applyFont="0" applyFill="0" applyBorder="0" applyAlignment="0" applyProtection="0"/>
    <xf numFmtId="181"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234" fontId="8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7" fontId="1"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4" fontId="277" fillId="8" borderId="0" applyBorder="0">
      <alignment horizontal="right"/>
    </xf>
    <xf numFmtId="4" fontId="277" fillId="85" borderId="8"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0"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68" fillId="26"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3" fillId="20" borderId="0" applyNumberFormat="0" applyBorder="0" applyAlignment="0" applyProtection="0"/>
    <xf numFmtId="0" fontId="200" fillId="20" borderId="0" applyNumberFormat="0" applyBorder="0" applyAlignment="0" applyProtection="0"/>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37" fontId="33" fillId="0" borderId="0" applyFont="0" applyBorder="0" applyAlignment="0" applyProtection="0"/>
    <xf numFmtId="366" fontId="62" fillId="0" borderId="0">
      <protection locked="0"/>
    </xf>
    <xf numFmtId="182" fontId="62" fillId="0" borderId="0">
      <protection locked="0"/>
    </xf>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167" fontId="38" fillId="39" borderId="0" applyNumberFormat="0" applyBorder="0" applyAlignment="0" applyProtection="0">
      <alignment vertical="center"/>
    </xf>
    <xf numFmtId="0" fontId="38" fillId="39" borderId="0" applyNumberFormat="0" applyBorder="0" applyAlignment="0" applyProtection="0">
      <alignment vertical="center"/>
    </xf>
    <xf numFmtId="167" fontId="38" fillId="42" borderId="0" applyNumberFormat="0" applyBorder="0" applyAlignment="0" applyProtection="0">
      <alignment vertical="center"/>
    </xf>
    <xf numFmtId="0" fontId="38" fillId="42" borderId="0" applyNumberFormat="0" applyBorder="0" applyAlignment="0" applyProtection="0">
      <alignment vertical="center"/>
    </xf>
    <xf numFmtId="167" fontId="38" fillId="46" borderId="0" applyNumberFormat="0" applyBorder="0" applyAlignment="0" applyProtection="0">
      <alignment vertical="center"/>
    </xf>
    <xf numFmtId="0" fontId="38" fillId="46"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49" borderId="0" applyNumberFormat="0" applyBorder="0" applyAlignment="0" applyProtection="0">
      <alignment vertical="center"/>
    </xf>
    <xf numFmtId="0" fontId="38" fillId="49" borderId="0" applyNumberFormat="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7" borderId="42" applyNumberFormat="0" applyAlignment="0" applyProtection="0">
      <alignment vertical="center"/>
    </xf>
    <xf numFmtId="0" fontId="38" fillId="57" borderId="42" applyNumberFormat="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9" borderId="0" applyNumberFormat="0" applyBorder="0" applyAlignment="0" applyProtection="0">
      <alignment vertical="center"/>
    </xf>
    <xf numFmtId="0" fontId="38" fillId="9" borderId="0" applyNumberFormat="0" applyBorder="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0"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0" borderId="64" applyNumberFormat="0" applyFill="0" applyAlignment="0" applyProtection="0">
      <alignment vertical="center"/>
    </xf>
    <xf numFmtId="0" fontId="38" fillId="0" borderId="64" applyNumberFormat="0" applyFill="0" applyAlignment="0" applyProtection="0">
      <alignment vertical="center"/>
    </xf>
    <xf numFmtId="167" fontId="38" fillId="23" borderId="39" applyNumberFormat="0" applyAlignment="0" applyProtection="0">
      <alignment vertical="center"/>
    </xf>
    <xf numFmtId="0"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0"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367" fontId="115" fillId="0" borderId="0" applyFont="0" applyFill="0" applyBorder="0" applyAlignment="0" applyProtection="0"/>
    <xf numFmtId="210" fontId="115" fillId="0" borderId="0" applyFont="0" applyFill="0" applyBorder="0" applyAlignment="0" applyProtection="0"/>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40" fontId="33" fillId="0" borderId="0" applyFont="0" applyFill="0" applyBorder="0" applyAlignment="0" applyProtection="0"/>
    <xf numFmtId="38" fontId="33" fillId="0" borderId="0" applyFont="0" applyFill="0" applyBorder="0" applyAlignment="0" applyProtection="0"/>
    <xf numFmtId="167" fontId="33" fillId="0" borderId="0"/>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0" borderId="57" applyNumberFormat="0" applyFill="0" applyAlignment="0" applyProtection="0">
      <alignment vertical="center"/>
    </xf>
    <xf numFmtId="0" fontId="38" fillId="0" borderId="57" applyNumberFormat="0" applyFill="0" applyAlignment="0" applyProtection="0">
      <alignment vertical="center"/>
    </xf>
    <xf numFmtId="167" fontId="38" fillId="0" borderId="58" applyNumberFormat="0" applyFill="0" applyAlignment="0" applyProtection="0">
      <alignment vertical="center"/>
    </xf>
    <xf numFmtId="0" fontId="38" fillId="0" borderId="58" applyNumberFormat="0" applyFill="0" applyAlignment="0" applyProtection="0">
      <alignment vertical="center"/>
    </xf>
    <xf numFmtId="167" fontId="38" fillId="0" borderId="59" applyNumberFormat="0" applyFill="0" applyAlignment="0" applyProtection="0">
      <alignment vertical="center"/>
    </xf>
    <xf numFmtId="0" fontId="38" fillId="0" borderId="59" applyNumberFormat="0" applyFill="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4" borderId="39" applyNumberFormat="0" applyAlignment="0" applyProtection="0">
      <alignment vertical="center"/>
    </xf>
    <xf numFmtId="0"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0"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cellStyleXfs>
  <cellXfs count="124">
    <xf numFmtId="0" fontId="0" fillId="0" borderId="0" xfId="0"/>
    <xf numFmtId="10" fontId="7" fillId="6" borderId="0" xfId="2" applyNumberFormat="1" applyFont="1" applyFill="1" applyAlignment="1">
      <alignment wrapText="1"/>
    </xf>
    <xf numFmtId="0" fontId="7" fillId="6" borderId="0" xfId="2" applyFont="1" applyFill="1"/>
    <xf numFmtId="0" fontId="7" fillId="6" borderId="0" xfId="2" applyFont="1" applyFill="1" applyAlignment="1">
      <alignment wrapText="1"/>
    </xf>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5"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0" fontId="7" fillId="6" borderId="12" xfId="2" applyFont="1" applyFill="1" applyBorder="1" applyAlignment="1">
      <alignment horizontal="left" vertical="center" wrapText="1" indent="2"/>
    </xf>
    <xf numFmtId="164" fontId="7" fillId="6" borderId="12" xfId="2" applyNumberFormat="1" applyFont="1" applyFill="1" applyBorder="1" applyAlignment="1">
      <alignment horizontal="center" vertical="center" wrapText="1"/>
    </xf>
    <xf numFmtId="49" fontId="12" fillId="6" borderId="11" xfId="0" applyNumberFormat="1" applyFont="1" applyFill="1" applyBorder="1" applyAlignment="1">
      <alignment horizontal="right" vertical="center"/>
    </xf>
    <xf numFmtId="0" fontId="19"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8" fillId="6" borderId="12" xfId="0" applyFont="1" applyFill="1" applyBorder="1" applyAlignment="1">
      <alignment horizontal="left" vertical="center" wrapText="1" indent="5"/>
    </xf>
    <xf numFmtId="0" fontId="15" fillId="6" borderId="20" xfId="2" applyFont="1" applyFill="1" applyBorder="1" applyAlignment="1">
      <alignment horizontal="left" vertical="center" wrapText="1" indent="2"/>
    </xf>
    <xf numFmtId="164"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5" fillId="6" borderId="18" xfId="2" applyFont="1" applyFill="1" applyBorder="1" applyAlignment="1">
      <alignment horizontal="left" vertical="center" wrapText="1" indent="7"/>
    </xf>
    <xf numFmtId="0" fontId="18"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0" fontId="15"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8" fillId="6" borderId="12" xfId="0" applyFont="1" applyFill="1" applyBorder="1" applyAlignment="1">
      <alignment horizontal="left" vertical="center" wrapText="1" indent="4"/>
    </xf>
    <xf numFmtId="0" fontId="18"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19"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5" fillId="6" borderId="18" xfId="2" applyFont="1" applyFill="1" applyBorder="1" applyAlignment="1">
      <alignment horizontal="left" vertical="center" wrapText="1" indent="5"/>
    </xf>
    <xf numFmtId="165"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19" fillId="6" borderId="12" xfId="1" applyNumberFormat="1" applyFont="1" applyFill="1" applyBorder="1" applyAlignment="1">
      <alignment horizontal="center" vertical="center"/>
    </xf>
    <xf numFmtId="0" fontId="18"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5"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0" fontId="7" fillId="6" borderId="0" xfId="2" applyFont="1" applyFill="1" applyBorder="1" applyAlignment="1">
      <alignment horizontal="left" vertical="center" wrapText="1" indent="2"/>
    </xf>
    <xf numFmtId="49" fontId="19" fillId="6" borderId="8" xfId="2" applyNumberFormat="1" applyFont="1" applyFill="1" applyBorder="1" applyAlignment="1">
      <alignment horizontal="right" vertical="center"/>
    </xf>
    <xf numFmtId="49" fontId="19"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5" fillId="0" borderId="18" xfId="2" applyFont="1" applyFill="1" applyBorder="1" applyAlignment="1">
      <alignment horizontal="left" vertical="center" wrapText="1" indent="4"/>
    </xf>
    <xf numFmtId="166" fontId="7" fillId="6" borderId="12" xfId="1" applyNumberFormat="1" applyFont="1" applyFill="1" applyBorder="1" applyAlignment="1">
      <alignment horizontal="center" vertical="center" wrapText="1"/>
    </xf>
    <xf numFmtId="49" fontId="19"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12" xfId="2" applyNumberFormat="1" applyFont="1" applyFill="1" applyBorder="1" applyAlignment="1">
      <alignment horizontal="center" vertical="center" wrapText="1"/>
    </xf>
    <xf numFmtId="0" fontId="7" fillId="6" borderId="12" xfId="2" applyFont="1" applyFill="1" applyBorder="1" applyAlignment="1">
      <alignment horizontal="left" vertical="center" wrapText="1" indent="4"/>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7" fillId="6" borderId="0" xfId="2" applyFont="1" applyFill="1" applyBorder="1"/>
    <xf numFmtId="0" fontId="7" fillId="6" borderId="20" xfId="2" applyFont="1" applyFill="1" applyBorder="1" applyAlignment="1">
      <alignment horizontal="left" vertical="center" wrapText="1" indent="2"/>
    </xf>
    <xf numFmtId="0" fontId="19" fillId="6" borderId="12" xfId="2" applyFont="1" applyFill="1" applyBorder="1" applyAlignment="1">
      <alignment horizontal="left" vertical="center" wrapText="1" indent="2"/>
    </xf>
    <xf numFmtId="4" fontId="7" fillId="6" borderId="12" xfId="1" applyNumberFormat="1" applyFont="1" applyFill="1" applyBorder="1" applyAlignment="1">
      <alignment horizontal="center" vertical="center" wrapText="1"/>
    </xf>
    <xf numFmtId="0" fontId="19" fillId="6" borderId="15" xfId="2" applyFont="1" applyFill="1" applyBorder="1" applyAlignment="1">
      <alignment horizontal="left" vertical="center" wrapText="1" indent="2"/>
    </xf>
    <xf numFmtId="4" fontId="19" fillId="6" borderId="15" xfId="2" applyNumberFormat="1" applyFont="1" applyFill="1" applyBorder="1" applyAlignment="1">
      <alignment horizontal="center" vertical="center" wrapText="1"/>
    </xf>
    <xf numFmtId="49" fontId="7" fillId="6" borderId="24" xfId="2" applyNumberFormat="1" applyFont="1" applyFill="1" applyBorder="1" applyAlignment="1">
      <alignment horizontal="right" vertical="center"/>
    </xf>
    <xf numFmtId="0" fontId="7" fillId="6" borderId="25" xfId="2" applyFont="1" applyFill="1" applyBorder="1" applyAlignment="1">
      <alignment horizontal="left" vertical="center" wrapText="1" indent="4"/>
    </xf>
    <xf numFmtId="10" fontId="7" fillId="6" borderId="25" xfId="1"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15" fillId="6" borderId="12" xfId="2" applyFont="1" applyFill="1" applyBorder="1" applyAlignment="1">
      <alignment horizontal="left" vertical="center" wrapText="1" indent="4"/>
    </xf>
    <xf numFmtId="0" fontId="15" fillId="6" borderId="15" xfId="2" applyFont="1" applyFill="1" applyBorder="1" applyAlignment="1">
      <alignment horizontal="left" vertical="center" wrapText="1" indent="4"/>
    </xf>
    <xf numFmtId="0" fontId="34" fillId="6" borderId="9" xfId="3" applyFont="1" applyFill="1" applyBorder="1" applyAlignment="1">
      <alignment horizontal="left" vertical="center" wrapText="1"/>
    </xf>
    <xf numFmtId="10" fontId="7" fillId="6" borderId="9" xfId="1" applyNumberFormat="1" applyFont="1" applyFill="1" applyBorder="1" applyAlignment="1">
      <alignment horizontal="center" vertical="center" wrapText="1"/>
    </xf>
    <xf numFmtId="0" fontId="7" fillId="6" borderId="0" xfId="2" applyFont="1" applyFill="1" applyBorder="1" applyAlignment="1">
      <alignment horizontal="right" vertical="center"/>
    </xf>
    <xf numFmtId="0" fontId="7" fillId="6" borderId="27" xfId="2" applyFont="1" applyFill="1" applyBorder="1" applyAlignment="1">
      <alignment horizontal="right" wrapText="1" indent="1"/>
    </xf>
    <xf numFmtId="0" fontId="7" fillId="6" borderId="28" xfId="2" applyFont="1" applyFill="1" applyBorder="1" applyAlignment="1">
      <alignment horizontal="center" vertical="center" wrapText="1"/>
    </xf>
    <xf numFmtId="0" fontId="7" fillId="6" borderId="8" xfId="2" applyFont="1" applyFill="1" applyBorder="1"/>
    <xf numFmtId="10" fontId="19" fillId="6" borderId="10" xfId="2" applyNumberFormat="1" applyFont="1" applyFill="1" applyBorder="1" applyAlignment="1" applyProtection="1">
      <alignment vertical="center"/>
    </xf>
    <xf numFmtId="0" fontId="7" fillId="6" borderId="11" xfId="2" applyFont="1" applyFill="1" applyBorder="1"/>
    <xf numFmtId="10" fontId="19" fillId="6" borderId="13" xfId="2" applyNumberFormat="1" applyFont="1" applyFill="1" applyBorder="1" applyAlignment="1" applyProtection="1">
      <alignment vertical="center"/>
    </xf>
    <xf numFmtId="0" fontId="7" fillId="6" borderId="14" xfId="2" applyFont="1" applyFill="1" applyBorder="1"/>
    <xf numFmtId="10" fontId="19" fillId="6" borderId="16" xfId="2" applyNumberFormat="1" applyFont="1" applyFill="1" applyBorder="1" applyAlignment="1" applyProtection="1">
      <alignment vertical="center"/>
    </xf>
    <xf numFmtId="0" fontId="7" fillId="6" borderId="24" xfId="2" applyFont="1" applyFill="1" applyBorder="1"/>
    <xf numFmtId="10" fontId="19" fillId="6" borderId="26"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7" fillId="6" borderId="15" xfId="2" applyFont="1" applyFill="1" applyBorder="1" applyAlignment="1">
      <alignment horizontal="left" vertical="center" wrapText="1"/>
    </xf>
    <xf numFmtId="0" fontId="9" fillId="6" borderId="23" xfId="2" applyFont="1" applyFill="1" applyBorder="1" applyAlignment="1">
      <alignment horizontal="left" vertical="center" wrapText="1"/>
    </xf>
    <xf numFmtId="0" fontId="9" fillId="6" borderId="9"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8" fillId="6" borderId="0" xfId="2" applyFont="1" applyFill="1" applyBorder="1" applyAlignment="1">
      <alignment horizontal="center" vertical="center" wrapText="1"/>
    </xf>
    <xf numFmtId="0" fontId="9" fillId="6" borderId="7" xfId="2" applyFont="1" applyFill="1" applyBorder="1" applyAlignment="1">
      <alignment horizontal="left" wrapText="1"/>
    </xf>
    <xf numFmtId="0" fontId="9" fillId="6" borderId="19" xfId="2" applyFont="1" applyFill="1" applyBorder="1" applyAlignment="1">
      <alignment horizontal="left" vertical="center"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1"/>
    <cellStyle name="Мои наименования показателей 2" xfId="40232"/>
    <cellStyle name="Мои наименования показателей 2 2" xfId="40233"/>
    <cellStyle name="Мои наименования показателей 3" xfId="40234"/>
    <cellStyle name="Мои наименования показателей 3 2" xfId="40235"/>
    <cellStyle name="Мои наименования показателей 4" xfId="40236"/>
    <cellStyle name="Мои наименования показателей 4 2" xfId="40237"/>
    <cellStyle name="Мои наименования показателей 5" xfId="40238"/>
    <cellStyle name="Мои наименования показателей 5 2" xfId="40239"/>
    <cellStyle name="Мои наименования показателей_BALANCE.TBO.1.71" xfId="40240"/>
    <cellStyle name="Мой заголовок" xfId="40241"/>
    <cellStyle name="Мой заголовок листа" xfId="4024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2.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externalLink" Target="externalLinks/externalLink1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6.xml"/><Relationship Id="rId23" Type="http://schemas.openxmlformats.org/officeDocument/2006/relationships/theme" Target="theme/theme1.xml"/><Relationship Id="rId10" Type="http://schemas.openxmlformats.org/officeDocument/2006/relationships/externalLink" Target="externalLinks/externalLink1.xml"/><Relationship Id="rId19" Type="http://schemas.openxmlformats.org/officeDocument/2006/relationships/externalLink" Target="externalLinks/externalLink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 Id="rId22" Type="http://schemas.openxmlformats.org/officeDocument/2006/relationships/externalLink" Target="externalLinks/externalLink13.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41" name="Button 1" hidden="1">
              <a:extLst>
                <a:ext uri="{63B3BB69-23CF-44E3-9099-C40C66FF867C}">
                  <a14:compatExt spid="_x0000_s1024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1265" name="Button 1" hidden="1">
              <a:extLst>
                <a:ext uri="{63B3BB69-23CF-44E3-9099-C40C66FF867C}">
                  <a14:compatExt spid="_x0000_s1126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2289" name="Button 1" hidden="1">
              <a:extLst>
                <a:ext uri="{63B3BB69-23CF-44E3-9099-C40C66FF867C}">
                  <a14:compatExt spid="_x0000_s1228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3313" name="Button 1" hidden="1">
              <a:extLst>
                <a:ext uri="{63B3BB69-23CF-44E3-9099-C40C66FF867C}">
                  <a14:compatExt spid="_x0000_s1331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4337" name="Button 1" hidden="1">
              <a:extLst>
                <a:ext uri="{63B3BB69-23CF-44E3-9099-C40C66FF867C}">
                  <a14:compatExt spid="_x0000_s1433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5361" name="Button 1" hidden="1">
              <a:extLst>
                <a:ext uri="{63B3BB69-23CF-44E3-9099-C40C66FF867C}">
                  <a14:compatExt spid="_x0000_s1536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6385" name="Button 1" hidden="1">
              <a:extLst>
                <a:ext uri="{63B3BB69-23CF-44E3-9099-C40C66FF867C}">
                  <a14:compatExt spid="_x0000_s1638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7409" name="Button 1" hidden="1">
              <a:extLst>
                <a:ext uri="{63B3BB69-23CF-44E3-9099-C40C66FF867C}">
                  <a14:compatExt spid="_x0000_s1740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8433" name="Button 1" hidden="1">
              <a:extLst>
                <a:ext uri="{63B3BB69-23CF-44E3-9099-C40C66FF867C}">
                  <a14:compatExt spid="_x0000_s1843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3/&#1085;&#1072;%20&#1089;&#1072;&#1081;&#1090;/&#1041;&#1072;&#1075;&#1072;&#1085;&#1089;&#1082;&#1080;&#1081;/&#1064;&#1072;&#1073;&#1083;&#1086;&#1085;%20&#1062;&#1040;&#1050;_&#1091;&#1075;&#1086;&#1083;&#1100;_&#1062;&#1055;%20(&#1073;&#1077;&#1079;%20&#1053;&#1044;&#1057;)_2&#1087;&#1075;2023&#1075;_&#1084;&#1077;&#1085;&#1077;&#1077;%2050%20&#1090;&#1099;&#1089;%20&#1041;&#1072;&#1075;&#1072;&#1085;&#1089;&#1082;&#1080;&#1081;%20&#1040;&#1085;&#1076;&#1088;&#1077;&#1077;&#1074;&#1089;&#1082;&#1080;&#108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3/&#1085;&#1072;%20&#1089;&#1072;&#1081;&#1090;/&#1041;&#1072;&#1075;&#1072;&#1085;&#1089;&#1082;&#1080;&#1081;/&#1064;&#1072;&#1073;&#1083;&#1086;&#1085;%20&#1062;&#1040;&#1050;_&#1091;&#1075;&#1086;&#1083;&#1100;_&#1062;&#1055;%20(&#1073;&#1077;&#1079;%20&#1053;&#1044;&#1057;)_2&#1087;&#1075;2023&#1075;_&#1084;&#1077;&#1085;&#1077;&#1077;%2050%20&#1090;&#1099;&#1089;%20&#1041;&#1072;&#1075;&#1072;&#1085;&#1089;&#1082;&#1080;&#1081;%20&#1041;&#1072;&#1075;&#1072;&#1085;&#1089;&#1082;&#1086;&#1077;.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3/&#1085;&#1072;%20&#1089;&#1072;&#1081;&#1090;/&#1041;&#1072;&#1075;&#1072;&#1085;&#1089;&#1082;&#1080;&#1081;/&#1064;&#1072;&#1073;&#1083;&#1086;&#1085;%20&#1062;&#1040;&#1050;_&#1091;&#1075;&#1086;&#1083;&#1100;_&#1062;&#1055;%20(&#1073;&#1077;&#1079;%20&#1053;&#1044;&#1057;)_2&#1087;&#1075;2023&#1075;_&#1084;&#1077;&#1085;&#1077;&#1077;%2050%20&#1090;&#1099;&#1089;%20&#1041;&#1072;&#1075;&#1072;&#1085;&#1089;&#1082;&#1080;&#1081;%20&#1048;&#1074;&#1072;&#1085;&#1086;&#1074;&#1089;&#1082;&#1086;&#1077;.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3/&#1085;&#1072;%20&#1089;&#1072;&#1081;&#1090;/&#1041;&#1072;&#1075;&#1072;&#1085;&#1089;&#1082;&#1080;&#1081;/&#1064;&#1072;&#1073;&#1083;&#1086;&#1085;%20&#1062;&#1040;&#1050;_&#1091;&#1075;&#1086;&#1083;&#1100;_&#1062;&#1055;%20(&#1073;&#1077;&#1079;%20&#1053;&#1044;&#1057;)_2&#1087;&#1075;2023&#1075;_&#1084;&#1077;&#1085;&#1077;&#1077;%2050%20&#1090;&#1099;&#1089;%20&#1041;&#1072;&#1075;&#1072;&#1085;&#1089;&#1082;&#1080;&#1081;%20&#1050;&#1072;&#1079;&#1072;&#1085;&#1089;&#1082;&#1086;&#1077;.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3/&#1085;&#1072;%20&#1089;&#1072;&#1081;&#1090;/&#1041;&#1072;&#1075;&#1072;&#1085;&#1089;&#1082;&#1080;&#1081;/&#1064;&#1072;&#1073;&#1083;&#1086;&#1085;%20&#1062;&#1040;&#1050;_&#1091;&#1075;&#1086;&#1083;&#1100;_&#1062;&#1055;%20(&#1073;&#1077;&#1079;%20&#1053;&#1044;&#1057;)_2&#1087;&#1075;2023&#1075;_&#1084;&#1077;&#1085;&#1077;&#1077;%2050%20&#1090;&#1099;&#1089;%20&#1041;&#1072;&#1075;&#1072;&#1085;&#1089;&#1082;&#1080;&#1081;%20&#1050;&#1091;&#1079;&#1085;&#1077;&#1094;&#1086;&#1074;&#1089;&#1082;&#1086;&#1077;.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3/&#1085;&#1072;%20&#1089;&#1072;&#1081;&#1090;/&#1041;&#1072;&#1075;&#1072;&#1085;&#1089;&#1082;&#1080;&#1081;/&#1064;&#1072;&#1073;&#1083;&#1086;&#1085;%20&#1062;&#1040;&#1050;_&#1091;&#1075;&#1086;&#1083;&#1100;_&#1062;&#1055;%20(&#1073;&#1077;&#1079;%20&#1053;&#1044;&#1057;)_2&#1087;&#1075;2023&#1075;_&#1084;&#1077;&#1085;&#1077;&#1077;%2050%20&#1090;&#1099;&#1089;%20&#1041;&#1072;&#1075;&#1072;&#1085;&#1089;&#1082;&#1080;&#1081;%20&#1051;&#1086;&#1079;&#1086;&#1074;&#1089;&#1082;&#1086;&#1077;.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3/&#1085;&#1072;%20&#1089;&#1072;&#1081;&#1090;/&#1041;&#1072;&#1075;&#1072;&#1085;&#1089;&#1082;&#1080;&#1081;/&#1064;&#1072;&#1073;&#1083;&#1086;&#1085;%20&#1062;&#1040;&#1050;_&#1091;&#1075;&#1086;&#1083;&#1100;_&#1062;&#1055;%20(&#1073;&#1077;&#1079;%20&#1053;&#1044;&#1057;)_2&#1087;&#1075;2023&#1075;_&#1084;&#1077;&#1085;&#1077;&#1077;%2050%20&#1090;&#1099;&#1089;%20&#1041;&#1072;&#1075;&#1072;&#1085;&#1089;&#1082;&#1080;&#1081;%20&#1052;&#1080;&#1088;&#1086;&#1085;&#1086;&#1074;&#1089;&#1082;&#1086;&#1077;.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3/&#1085;&#1072;%20&#1089;&#1072;&#1081;&#1090;/&#1041;&#1072;&#1075;&#1072;&#1085;&#1089;&#1082;&#1080;&#1081;/&#1064;&#1072;&#1073;&#1083;&#1086;&#1085;%20&#1062;&#1040;&#1050;_&#1091;&#1075;&#1086;&#1083;&#1100;_&#1062;&#1055;%20(&#1073;&#1077;&#1079;%20&#1053;&#1044;&#1057;)_2&#1087;&#1075;2023&#1075;_&#1084;&#1077;&#1085;&#1077;&#1077;%2050%20&#1090;&#1099;&#1089;%20&#1041;&#1072;&#1075;&#1072;&#1085;&#1089;&#1082;&#1080;&#1081;%20&#1055;&#1072;&#1083;&#1077;&#1094;&#1082;&#1086;&#1077;.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3/&#1085;&#1072;%20&#1089;&#1072;&#1081;&#1090;/&#1041;&#1072;&#1075;&#1072;&#1085;&#1089;&#1082;&#1080;&#1081;/&#1064;&#1072;&#1073;&#1083;&#1086;&#1085;%20&#1062;&#1040;&#1050;_&#1091;&#1075;&#1086;&#1083;&#1100;_&#1062;&#1055;%20(&#1073;&#1077;&#1079;%20&#1053;&#1044;&#1057;)_2&#1087;&#1075;2023&#1075;_&#1084;&#1077;&#1085;&#1077;&#1077;%2050%20&#1090;&#1099;&#1089;%20&#1041;&#1072;&#1075;&#1072;&#1085;&#1089;&#1082;&#1080;&#1081;%20&#1057;&#1072;&#1074;&#1082;&#1080;&#1085;&#1089;&#1082;&#1086;&#1077;.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Андреевка, Баганский муниципальный район</v>
          </cell>
        </row>
        <row r="15">
          <cell r="D15" t="str">
            <v/>
          </cell>
        </row>
        <row r="16">
          <cell r="D16" t="str">
            <v>Код ОКТМО</v>
          </cell>
          <cell r="E16" t="str">
            <v>50603402101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1064.3806423627489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2861.9416666666666</v>
          </cell>
        </row>
      </sheetData>
      <sheetData sheetId="9" refreshError="1"/>
      <sheetData sheetId="10" refreshError="1"/>
      <sheetData sheetId="11"/>
      <sheetData sheetId="12" refreshError="1"/>
      <sheetData sheetId="13">
        <row r="12">
          <cell r="F12">
            <v>2104.5557832384511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953.2620690799688</v>
          </cell>
        </row>
        <row r="27">
          <cell r="F27">
            <v>0.16419829999999999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503.43463965707434</v>
          </cell>
        </row>
        <row r="14">
          <cell r="F14">
            <v>6990.5574808698702</v>
          </cell>
        </row>
        <row r="15">
          <cell r="F15">
            <v>0.2</v>
          </cell>
        </row>
        <row r="18">
          <cell r="F18">
            <v>15</v>
          </cell>
        </row>
        <row r="19">
          <cell r="F19">
            <v>3487.1555421534131</v>
          </cell>
        </row>
        <row r="20">
          <cell r="F20">
            <v>2.1999999999999999E-2</v>
          </cell>
        </row>
        <row r="21">
          <cell r="F21">
            <v>10</v>
          </cell>
        </row>
        <row r="22">
          <cell r="F22">
            <v>2.8597862072399063</v>
          </cell>
        </row>
        <row r="23">
          <cell r="F23">
            <v>3.0000000000000001E-3</v>
          </cell>
        </row>
        <row r="24">
          <cell r="F24">
            <v>953.2620690799688</v>
          </cell>
        </row>
      </sheetData>
      <sheetData sheetId="24"/>
      <sheetData sheetId="25">
        <row r="12">
          <cell r="F12">
            <v>442.42060841949342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84.757559999999998</v>
          </cell>
        </row>
        <row r="27">
          <cell r="F27">
            <v>1326.0219970470876</v>
          </cell>
        </row>
        <row r="28">
          <cell r="F28">
            <v>1018.4500745369336</v>
          </cell>
        </row>
        <row r="29">
          <cell r="F29">
            <v>307.57192251015391</v>
          </cell>
        </row>
        <row r="30">
          <cell r="F30">
            <v>2303.8737820191573</v>
          </cell>
        </row>
        <row r="33">
          <cell r="F33">
            <v>1568.1304468198343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22.64</v>
          </cell>
        </row>
        <row r="19">
          <cell r="E19">
            <v>26.27</v>
          </cell>
        </row>
      </sheetData>
      <sheetData sheetId="29" refreshError="1"/>
      <sheetData sheetId="30">
        <row r="12">
          <cell r="F12">
            <v>82.295833473555362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Баган, Баганский муниципальный район</v>
          </cell>
        </row>
        <row r="15">
          <cell r="D15" t="str">
            <v/>
          </cell>
        </row>
        <row r="16">
          <cell r="D16" t="str">
            <v>Код ОКТМО</v>
          </cell>
          <cell r="E16" t="str">
            <v>50603404101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1020.8673392766362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2744.9416666666666</v>
          </cell>
        </row>
      </sheetData>
      <sheetData sheetId="9" refreshError="1"/>
      <sheetData sheetId="10" refreshError="1"/>
      <sheetData sheetId="11"/>
      <sheetData sheetId="12" refreshError="1"/>
      <sheetData sheetId="13">
        <row r="12">
          <cell r="F12">
            <v>2104.5557832384511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953.2620690799688</v>
          </cell>
        </row>
        <row r="27">
          <cell r="F27">
            <v>0.16419829999999999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503.43463965707434</v>
          </cell>
        </row>
        <row r="14">
          <cell r="F14">
            <v>6990.5574808698702</v>
          </cell>
        </row>
        <row r="15">
          <cell r="F15">
            <v>0.2</v>
          </cell>
        </row>
        <row r="18">
          <cell r="F18">
            <v>15</v>
          </cell>
        </row>
        <row r="19">
          <cell r="F19">
            <v>3487.1555421534131</v>
          </cell>
        </row>
        <row r="20">
          <cell r="F20">
            <v>2.1999999999999999E-2</v>
          </cell>
        </row>
        <row r="21">
          <cell r="F21">
            <v>10</v>
          </cell>
        </row>
        <row r="22">
          <cell r="F22">
            <v>2.8597862072399063</v>
          </cell>
        </row>
        <row r="23">
          <cell r="F23">
            <v>3.0000000000000001E-3</v>
          </cell>
        </row>
        <row r="24">
          <cell r="F24">
            <v>953.2620690799688</v>
          </cell>
        </row>
      </sheetData>
      <sheetData sheetId="24"/>
      <sheetData sheetId="25">
        <row r="12">
          <cell r="F12">
            <v>439.97370033090829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93.349710000000002</v>
          </cell>
        </row>
        <row r="27">
          <cell r="F27">
            <v>1326.0219970470876</v>
          </cell>
        </row>
        <row r="28">
          <cell r="F28">
            <v>1018.4500745369336</v>
          </cell>
        </row>
        <row r="29">
          <cell r="F29">
            <v>307.57192251015391</v>
          </cell>
        </row>
        <row r="30">
          <cell r="F30">
            <v>2241.056995120678</v>
          </cell>
        </row>
        <row r="33">
          <cell r="F33">
            <v>1504.7198243341957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25.09</v>
          </cell>
        </row>
        <row r="19">
          <cell r="E19">
            <v>26.27</v>
          </cell>
        </row>
      </sheetData>
      <sheetData sheetId="29" refreshError="1"/>
      <sheetData sheetId="30">
        <row r="12">
          <cell r="F12">
            <v>81.376629250061413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Ивановка, Баганский муниципальный район</v>
          </cell>
        </row>
        <row r="15">
          <cell r="D15" t="str">
            <v/>
          </cell>
        </row>
        <row r="16">
          <cell r="D16" t="str">
            <v>Код ОКТМО</v>
          </cell>
          <cell r="E16" t="str">
            <v>50603410101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1054.9775539323171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2836.6583333333333</v>
          </cell>
        </row>
      </sheetData>
      <sheetData sheetId="9" refreshError="1"/>
      <sheetData sheetId="10" refreshError="1"/>
      <sheetData sheetId="11"/>
      <sheetData sheetId="12" refreshError="1"/>
      <sheetData sheetId="13">
        <row r="12">
          <cell r="F12">
            <v>2104.5557832384511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953.2620690799688</v>
          </cell>
        </row>
        <row r="27">
          <cell r="F27">
            <v>0.16419829999999999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503.43463965707434</v>
          </cell>
        </row>
        <row r="14">
          <cell r="F14">
            <v>6990.5574808698702</v>
          </cell>
        </row>
        <row r="15">
          <cell r="F15">
            <v>0.2</v>
          </cell>
        </row>
        <row r="18">
          <cell r="F18">
            <v>15</v>
          </cell>
        </row>
        <row r="19">
          <cell r="F19">
            <v>3487.1555421534131</v>
          </cell>
        </row>
        <row r="20">
          <cell r="F20">
            <v>2.1999999999999999E-2</v>
          </cell>
        </row>
        <row r="21">
          <cell r="F21">
            <v>10</v>
          </cell>
        </row>
        <row r="22">
          <cell r="F22">
            <v>2.8597862072399063</v>
          </cell>
        </row>
        <row r="23">
          <cell r="F23">
            <v>3.0000000000000001E-3</v>
          </cell>
        </row>
        <row r="24">
          <cell r="F24">
            <v>953.2620690799688</v>
          </cell>
        </row>
      </sheetData>
      <sheetData sheetId="24"/>
      <sheetData sheetId="25">
        <row r="12">
          <cell r="F12">
            <v>439.58879402407115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53.580330000000004</v>
          </cell>
        </row>
        <row r="27">
          <cell r="F27">
            <v>1326.0219970470876</v>
          </cell>
        </row>
        <row r="28">
          <cell r="F28">
            <v>1018.4500745369336</v>
          </cell>
        </row>
        <row r="29">
          <cell r="F29">
            <v>307.57192251015391</v>
          </cell>
        </row>
        <row r="30">
          <cell r="F30">
            <v>2288.0161703779258</v>
          </cell>
        </row>
        <row r="33">
          <cell r="F33">
            <v>1554.4276100234367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13.75</v>
          </cell>
        </row>
        <row r="19">
          <cell r="E19">
            <v>26.27</v>
          </cell>
        </row>
      </sheetData>
      <sheetData sheetId="29" refreshError="1"/>
      <sheetData sheetId="30">
        <row r="12">
          <cell r="F12">
            <v>82.051135417038282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Казанка, Баганский муниципальный район</v>
          </cell>
        </row>
        <row r="15">
          <cell r="D15" t="str">
            <v/>
          </cell>
        </row>
        <row r="16">
          <cell r="D16" t="str">
            <v>Код ОКТМО</v>
          </cell>
          <cell r="E16" t="str">
            <v>50603413101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1038.1176986055041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2791.3250000000003</v>
          </cell>
        </row>
      </sheetData>
      <sheetData sheetId="9" refreshError="1"/>
      <sheetData sheetId="10" refreshError="1"/>
      <sheetData sheetId="11"/>
      <sheetData sheetId="12" refreshError="1"/>
      <sheetData sheetId="13">
        <row r="12">
          <cell r="F12">
            <v>2104.5557832384511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953.2620690799688</v>
          </cell>
        </row>
        <row r="27">
          <cell r="F27">
            <v>0.16419829999999999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503.43463965707434</v>
          </cell>
        </row>
        <row r="14">
          <cell r="F14">
            <v>6990.5574808698702</v>
          </cell>
        </row>
        <row r="15">
          <cell r="F15">
            <v>0.2</v>
          </cell>
        </row>
        <row r="18">
          <cell r="F18">
            <v>15</v>
          </cell>
        </row>
        <row r="19">
          <cell r="F19">
            <v>3487.1555421534131</v>
          </cell>
        </row>
        <row r="20">
          <cell r="F20">
            <v>2.1999999999999999E-2</v>
          </cell>
        </row>
        <row r="21">
          <cell r="F21">
            <v>10</v>
          </cell>
        </row>
        <row r="22">
          <cell r="F22">
            <v>2.8597862072399063</v>
          </cell>
        </row>
        <row r="23">
          <cell r="F23">
            <v>3.0000000000000001E-3</v>
          </cell>
        </row>
        <row r="24">
          <cell r="F24">
            <v>953.2620690799688</v>
          </cell>
        </row>
      </sheetData>
      <sheetData sheetId="24"/>
      <sheetData sheetId="25">
        <row r="12">
          <cell r="F12">
            <v>438.70811571491555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57.876404999999998</v>
          </cell>
        </row>
        <row r="27">
          <cell r="F27">
            <v>1326.0219970470876</v>
          </cell>
        </row>
        <row r="28">
          <cell r="F28">
            <v>1018.4500745369336</v>
          </cell>
        </row>
        <row r="29">
          <cell r="F29">
            <v>307.57192251015391</v>
          </cell>
        </row>
        <row r="30">
          <cell r="F30">
            <v>2263.7437301713717</v>
          </cell>
        </row>
        <row r="33">
          <cell r="F33">
            <v>1529.8582520233031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14.975</v>
          </cell>
        </row>
        <row r="19">
          <cell r="E19">
            <v>26.27</v>
          </cell>
        </row>
      </sheetData>
      <sheetData sheetId="29" refreshError="1"/>
      <sheetData sheetId="30">
        <row r="12">
          <cell r="F12">
            <v>81.696324744318915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Кузнецовка, Баганский муниципальный район</v>
          </cell>
        </row>
        <row r="15">
          <cell r="D15" t="str">
            <v/>
          </cell>
        </row>
        <row r="16">
          <cell r="D16" t="str">
            <v>Код ОКТМО</v>
          </cell>
          <cell r="E16" t="str">
            <v>50603414101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977.72284552579742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2628.9333333333334</v>
          </cell>
        </row>
      </sheetData>
      <sheetData sheetId="9" refreshError="1"/>
      <sheetData sheetId="10" refreshError="1"/>
      <sheetData sheetId="11"/>
      <sheetData sheetId="12" refreshError="1"/>
      <sheetData sheetId="13">
        <row r="12">
          <cell r="F12">
            <v>2104.5557832384511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953.2620690799688</v>
          </cell>
        </row>
        <row r="27">
          <cell r="F27">
            <v>0.16419829999999999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503.43463965707434</v>
          </cell>
        </row>
        <row r="14">
          <cell r="F14">
            <v>6990.5574808698702</v>
          </cell>
        </row>
        <row r="15">
          <cell r="F15">
            <v>0.2</v>
          </cell>
        </row>
        <row r="18">
          <cell r="F18">
            <v>15</v>
          </cell>
        </row>
        <row r="19">
          <cell r="F19">
            <v>3487.1555421534131</v>
          </cell>
        </row>
        <row r="20">
          <cell r="F20">
            <v>2.1999999999999999E-2</v>
          </cell>
        </row>
        <row r="21">
          <cell r="F21">
            <v>10</v>
          </cell>
        </row>
        <row r="22">
          <cell r="F22">
            <v>2.8597862072399063</v>
          </cell>
        </row>
        <row r="23">
          <cell r="F23">
            <v>3.0000000000000001E-3</v>
          </cell>
        </row>
        <row r="24">
          <cell r="F24">
            <v>953.2620690799688</v>
          </cell>
        </row>
      </sheetData>
      <sheetData sheetId="24"/>
      <sheetData sheetId="25">
        <row r="12">
          <cell r="F12">
            <v>433.75064578079878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47.408010000000004</v>
          </cell>
        </row>
        <row r="27">
          <cell r="F27">
            <v>1326.0219970470876</v>
          </cell>
        </row>
        <row r="28">
          <cell r="F28">
            <v>1018.4500745369336</v>
          </cell>
        </row>
        <row r="29">
          <cell r="F29">
            <v>307.57192251015391</v>
          </cell>
        </row>
        <row r="30">
          <cell r="F30">
            <v>2175.0086248140333</v>
          </cell>
        </row>
        <row r="33">
          <cell r="F33">
            <v>1441.8466565548094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11.99</v>
          </cell>
        </row>
        <row r="19">
          <cell r="E19">
            <v>26.27</v>
          </cell>
        </row>
      </sheetData>
      <sheetData sheetId="29" refreshError="1"/>
      <sheetData sheetId="30">
        <row r="12">
          <cell r="F12">
            <v>80.389278284042433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Лозовское, Баганский муниципальный райо</v>
          </cell>
        </row>
        <row r="15">
          <cell r="D15" t="str">
            <v/>
          </cell>
        </row>
        <row r="16">
          <cell r="D16" t="str">
            <v>Код ОКТМО</v>
          </cell>
          <cell r="E16" t="str">
            <v>50603407101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1003.5147050900873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2698.2833333333333</v>
          </cell>
        </row>
      </sheetData>
      <sheetData sheetId="9" refreshError="1"/>
      <sheetData sheetId="10" refreshError="1"/>
      <sheetData sheetId="11"/>
      <sheetData sheetId="12" refreshError="1"/>
      <sheetData sheetId="13">
        <row r="12">
          <cell r="F12">
            <v>2104.5557832384511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953.2620690799688</v>
          </cell>
        </row>
        <row r="27">
          <cell r="F27">
            <v>0.16419829999999999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503.43463965707434</v>
          </cell>
        </row>
        <row r="14">
          <cell r="F14">
            <v>6990.5574808698702</v>
          </cell>
        </row>
        <row r="15">
          <cell r="F15">
            <v>0.2</v>
          </cell>
        </row>
        <row r="18">
          <cell r="F18">
            <v>15</v>
          </cell>
        </row>
        <row r="19">
          <cell r="F19">
            <v>3487.1555421534131</v>
          </cell>
        </row>
        <row r="20">
          <cell r="F20">
            <v>2.1999999999999999E-2</v>
          </cell>
        </row>
        <row r="21">
          <cell r="F21">
            <v>10</v>
          </cell>
        </row>
        <row r="22">
          <cell r="F22">
            <v>2.8597862072399063</v>
          </cell>
        </row>
        <row r="23">
          <cell r="F23">
            <v>3.0000000000000001E-3</v>
          </cell>
        </row>
        <row r="24">
          <cell r="F24">
            <v>953.2620690799688</v>
          </cell>
        </row>
      </sheetData>
      <sheetData sheetId="24"/>
      <sheetData sheetId="25">
        <row r="12">
          <cell r="F12">
            <v>438.15999281040718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84.757559999999998</v>
          </cell>
        </row>
        <row r="27">
          <cell r="F27">
            <v>1326.0219970470876</v>
          </cell>
        </row>
        <row r="28">
          <cell r="F28">
            <v>1018.4500745369336</v>
          </cell>
        </row>
        <row r="29">
          <cell r="F29">
            <v>307.57192251015391</v>
          </cell>
        </row>
        <row r="30">
          <cell r="F30">
            <v>2215.1756897830137</v>
          </cell>
        </row>
        <row r="33">
          <cell r="F33">
            <v>1479.4323545836905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22.64</v>
          </cell>
        </row>
        <row r="19">
          <cell r="E19">
            <v>26.27</v>
          </cell>
        </row>
      </sheetData>
      <sheetData sheetId="29" refreshError="1"/>
      <sheetData sheetId="30">
        <row r="12">
          <cell r="F12">
            <v>80.993302415920411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Мироновка, Баганский муниципальный район</v>
          </cell>
        </row>
        <row r="15">
          <cell r="D15" t="str">
            <v/>
          </cell>
        </row>
        <row r="16">
          <cell r="D16" t="str">
            <v>Код ОКТМО</v>
          </cell>
          <cell r="E16" t="str">
            <v>50603416101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968.69786414497389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2604.6666666666665</v>
          </cell>
        </row>
      </sheetData>
      <sheetData sheetId="9" refreshError="1"/>
      <sheetData sheetId="10" refreshError="1"/>
      <sheetData sheetId="11"/>
      <sheetData sheetId="12" refreshError="1"/>
      <sheetData sheetId="13">
        <row r="12">
          <cell r="F12">
            <v>2104.5557832384511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953.2620690799688</v>
          </cell>
        </row>
        <row r="27">
          <cell r="F27">
            <v>0.16419829999999999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503.43463965707434</v>
          </cell>
        </row>
        <row r="14">
          <cell r="F14">
            <v>6990.5574808698702</v>
          </cell>
        </row>
        <row r="15">
          <cell r="F15">
            <v>0.2</v>
          </cell>
        </row>
        <row r="18">
          <cell r="F18">
            <v>15</v>
          </cell>
        </row>
        <row r="19">
          <cell r="F19">
            <v>3487.1555421534131</v>
          </cell>
        </row>
        <row r="20">
          <cell r="F20">
            <v>2.1999999999999999E-2</v>
          </cell>
        </row>
        <row r="21">
          <cell r="F21">
            <v>10</v>
          </cell>
        </row>
        <row r="22">
          <cell r="F22">
            <v>2.8597862072399063</v>
          </cell>
        </row>
        <row r="23">
          <cell r="F23">
            <v>3.0000000000000001E-3</v>
          </cell>
        </row>
        <row r="24">
          <cell r="F24">
            <v>953.2620690799688</v>
          </cell>
        </row>
      </sheetData>
      <sheetData sheetId="24"/>
      <sheetData sheetId="25">
        <row r="12">
          <cell r="F12">
            <v>432.85972789430878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43.69059</v>
          </cell>
        </row>
        <row r="27">
          <cell r="F27">
            <v>1326.0219970470876</v>
          </cell>
        </row>
        <row r="28">
          <cell r="F28">
            <v>1018.4500745369336</v>
          </cell>
        </row>
        <row r="29">
          <cell r="F29">
            <v>307.57192251015391</v>
          </cell>
        </row>
        <row r="30">
          <cell r="F30">
            <v>2161.5998672175483</v>
          </cell>
        </row>
        <row r="33">
          <cell r="F33">
            <v>1428.6948237429731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10.93</v>
          </cell>
        </row>
        <row r="19">
          <cell r="E19">
            <v>26.27</v>
          </cell>
        </row>
      </sheetData>
      <sheetData sheetId="29" refreshError="1"/>
      <sheetData sheetId="30">
        <row r="12">
          <cell r="F12">
            <v>80.190960298696169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Палецкое, Баганский муниципальный район</v>
          </cell>
        </row>
        <row r="15">
          <cell r="D15" t="str">
            <v/>
          </cell>
        </row>
        <row r="16">
          <cell r="D16" t="str">
            <v>Код ОКТМО</v>
          </cell>
          <cell r="E16" t="str">
            <v>50603418101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1030.4749774224304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2770.7750000000001</v>
          </cell>
        </row>
      </sheetData>
      <sheetData sheetId="9" refreshError="1"/>
      <sheetData sheetId="10" refreshError="1"/>
      <sheetData sheetId="11"/>
      <sheetData sheetId="12" refreshError="1"/>
      <sheetData sheetId="13">
        <row r="12">
          <cell r="F12">
            <v>2104.5557832384511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953.2620690799688</v>
          </cell>
        </row>
        <row r="27">
          <cell r="F27">
            <v>0.16419829999999999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503.43463965707434</v>
          </cell>
        </row>
        <row r="14">
          <cell r="F14">
            <v>6990.5574808698702</v>
          </cell>
        </row>
        <row r="15">
          <cell r="F15">
            <v>0.2</v>
          </cell>
        </row>
        <row r="18">
          <cell r="F18">
            <v>15</v>
          </cell>
        </row>
        <row r="19">
          <cell r="F19">
            <v>3487.1555421534131</v>
          </cell>
        </row>
        <row r="20">
          <cell r="F20">
            <v>2.1999999999999999E-2</v>
          </cell>
        </row>
        <row r="21">
          <cell r="F21">
            <v>10</v>
          </cell>
        </row>
        <row r="22">
          <cell r="F22">
            <v>2.8597862072399063</v>
          </cell>
        </row>
        <row r="23">
          <cell r="F23">
            <v>3.0000000000000001E-3</v>
          </cell>
        </row>
        <row r="24">
          <cell r="F24">
            <v>953.2620690799688</v>
          </cell>
        </row>
      </sheetData>
      <sheetData sheetId="24"/>
      <sheetData sheetId="25">
        <row r="12">
          <cell r="F12">
            <v>437.52397976134108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48.56532</v>
          </cell>
        </row>
        <row r="27">
          <cell r="F27">
            <v>1326.0219970470876</v>
          </cell>
        </row>
        <row r="28">
          <cell r="F28">
            <v>1018.4500745369336</v>
          </cell>
        </row>
        <row r="29">
          <cell r="F29">
            <v>307.57192251015391</v>
          </cell>
        </row>
        <row r="30">
          <cell r="F30">
            <v>2251.9626995304752</v>
          </cell>
        </row>
        <row r="33">
          <cell r="F33">
            <v>1518.7207452533896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12.32</v>
          </cell>
        </row>
        <row r="19">
          <cell r="E19">
            <v>26.27</v>
          </cell>
        </row>
      </sheetData>
      <sheetData sheetId="29" refreshError="1"/>
      <sheetData sheetId="30">
        <row r="12">
          <cell r="F12">
            <v>81.519787601585946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Савкино, Баганский муниципальный район</v>
          </cell>
        </row>
        <row r="15">
          <cell r="D15" t="str">
            <v/>
          </cell>
        </row>
        <row r="16">
          <cell r="D16" t="str">
            <v>Код ОКТМО</v>
          </cell>
          <cell r="E16" t="str">
            <v>50603422101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1026.9635406420482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2761.3333333333335</v>
          </cell>
        </row>
      </sheetData>
      <sheetData sheetId="9"/>
      <sheetData sheetId="10"/>
      <sheetData sheetId="11"/>
      <sheetData sheetId="12"/>
      <sheetData sheetId="13">
        <row r="12">
          <cell r="F12">
            <v>2104.5557832384511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953.2620690799688</v>
          </cell>
        </row>
        <row r="27">
          <cell r="F27">
            <v>0.16419829999999999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sheetData sheetId="23">
        <row r="12">
          <cell r="F12">
            <v>503.43463965707434</v>
          </cell>
        </row>
        <row r="14">
          <cell r="F14">
            <v>6990.5574808698702</v>
          </cell>
        </row>
        <row r="15">
          <cell r="F15">
            <v>0.2</v>
          </cell>
        </row>
        <row r="18">
          <cell r="F18">
            <v>15</v>
          </cell>
        </row>
        <row r="19">
          <cell r="F19">
            <v>3487.1555421534131</v>
          </cell>
        </row>
        <row r="20">
          <cell r="F20">
            <v>2.1999999999999999E-2</v>
          </cell>
        </row>
        <row r="21">
          <cell r="F21">
            <v>10</v>
          </cell>
        </row>
        <row r="22">
          <cell r="F22">
            <v>2.8597862072399063</v>
          </cell>
        </row>
        <row r="23">
          <cell r="F23">
            <v>3.0000000000000001E-3</v>
          </cell>
        </row>
        <row r="24">
          <cell r="F24">
            <v>953.2620690799688</v>
          </cell>
        </row>
      </sheetData>
      <sheetData sheetId="24"/>
      <sheetData sheetId="25">
        <row r="12">
          <cell r="F12">
            <v>439.80141129904445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84.757559999999998</v>
          </cell>
        </row>
        <row r="27">
          <cell r="F27">
            <v>1326.0219970470876</v>
          </cell>
        </row>
        <row r="28">
          <cell r="F28">
            <v>1018.4500745369336</v>
          </cell>
        </row>
        <row r="29">
          <cell r="F29">
            <v>307.57192251015391</v>
          </cell>
        </row>
        <row r="30">
          <cell r="F30">
            <v>2249.3469696780521</v>
          </cell>
        </row>
        <row r="33">
          <cell r="F33">
            <v>1513.6036344787292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22.64</v>
          </cell>
        </row>
        <row r="19">
          <cell r="E19">
            <v>26.27</v>
          </cell>
        </row>
      </sheetData>
      <sheetData sheetId="29"/>
      <sheetData sheetId="30">
        <row r="12">
          <cell r="F12">
            <v>81.495107496732373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3.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4.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5.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6.xml"/><Relationship Id="rId2" Type="http://schemas.openxmlformats.org/officeDocument/2006/relationships/vmlDrawing" Target="../drawings/vmlDrawing6.vml"/><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ctrlProp" Target="../ctrlProps/ctrlProp7.xml"/><Relationship Id="rId2" Type="http://schemas.openxmlformats.org/officeDocument/2006/relationships/vmlDrawing" Target="../drawings/vmlDrawing7.vml"/><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ctrlProp" Target="../ctrlProps/ctrlProp8.xml"/><Relationship Id="rId2" Type="http://schemas.openxmlformats.org/officeDocument/2006/relationships/vmlDrawing" Target="../drawings/vmlDrawing8.vml"/><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9.xml"/><Relationship Id="rId2" Type="http://schemas.openxmlformats.org/officeDocument/2006/relationships/vmlDrawing" Target="../drawings/vmlDrawing9.vml"/><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H7" sqref="H7"/>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1" t="s">
        <v>0</v>
      </c>
      <c r="C1" s="121"/>
    </row>
    <row r="2" spans="1:3">
      <c r="A2" s="3"/>
      <c r="B2" s="4" t="s">
        <v>1</v>
      </c>
      <c r="C2" s="5">
        <f ca="1">TODAY()</f>
        <v>44944</v>
      </c>
    </row>
    <row r="3" spans="1:3">
      <c r="A3" s="3"/>
      <c r="B3" s="6" t="s">
        <v>2</v>
      </c>
    </row>
    <row r="4" spans="1:3" ht="25.5">
      <c r="A4" s="8"/>
      <c r="B4" s="9" t="str">
        <f>[5]И1!D13</f>
        <v>Субъект Российской Федерации</v>
      </c>
      <c r="C4" s="10" t="str">
        <f>[5]И1!E13</f>
        <v>Новосибирская область</v>
      </c>
    </row>
    <row r="5" spans="1:3" ht="38.25">
      <c r="A5" s="8"/>
      <c r="B5" s="9" t="str">
        <f>[5]И1!D14</f>
        <v>Тип муниципального образования (выберите из списка)</v>
      </c>
      <c r="C5" s="10" t="str">
        <f>[5]И1!E14</f>
        <v>село Андреевка, Баганский муниципальный район</v>
      </c>
    </row>
    <row r="6" spans="1:3">
      <c r="A6" s="8"/>
      <c r="B6" s="9" t="str">
        <f>IF([5]И1!E15="","",[5]И1!D15)</f>
        <v/>
      </c>
      <c r="C6" s="10" t="str">
        <f>IF([5]И1!E15="","",[5]И1!E15)</f>
        <v/>
      </c>
    </row>
    <row r="7" spans="1:3">
      <c r="A7" s="8"/>
      <c r="B7" s="9" t="str">
        <f>[5]И1!D16</f>
        <v>Код ОКТМО</v>
      </c>
      <c r="C7" s="11" t="str">
        <f>[5]И1!E16</f>
        <v>50603402101</v>
      </c>
    </row>
    <row r="8" spans="1:3">
      <c r="A8" s="8"/>
      <c r="B8" s="12" t="str">
        <f>[5]И1!D17</f>
        <v>Система теплоснабжения</v>
      </c>
      <c r="C8" s="13">
        <f>[5]И1!E17</f>
        <v>0</v>
      </c>
    </row>
    <row r="9" spans="1:3">
      <c r="A9" s="8"/>
      <c r="B9" s="9" t="str">
        <f>[5]И1!D8</f>
        <v>Период регулирования (i)-й</v>
      </c>
      <c r="C9" s="14">
        <f>[5]И1!E8</f>
        <v>2023</v>
      </c>
    </row>
    <row r="10" spans="1:3">
      <c r="A10" s="8"/>
      <c r="B10" s="9" t="str">
        <f>[5]И1!D9</f>
        <v>Период регулирования (i-1)-й</v>
      </c>
      <c r="C10" s="14">
        <f>[5]И1!E9</f>
        <v>2022</v>
      </c>
    </row>
    <row r="11" spans="1:3">
      <c r="A11" s="8"/>
      <c r="B11" s="9" t="str">
        <f>[5]И1!D10</f>
        <v>Период регулирования (i-2)-й</v>
      </c>
      <c r="C11" s="14">
        <f>[5]И1!E10</f>
        <v>2021</v>
      </c>
    </row>
    <row r="12" spans="1:3">
      <c r="A12" s="8"/>
      <c r="B12" s="9" t="str">
        <f>[5]И1!D11</f>
        <v>Базовый год (б)</v>
      </c>
      <c r="C12" s="14">
        <f>[5]И1!E11</f>
        <v>2019</v>
      </c>
    </row>
    <row r="13" spans="1:3" ht="38.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4197.0875071513228</v>
      </c>
    </row>
    <row r="18" spans="1:3" ht="42.75">
      <c r="A18" s="22" t="s">
        <v>8</v>
      </c>
      <c r="B18" s="25" t="s">
        <v>9</v>
      </c>
      <c r="C18" s="26">
        <f>[5]С1!F12</f>
        <v>1064.3806423627489</v>
      </c>
    </row>
    <row r="19" spans="1:3" ht="42.75">
      <c r="A19" s="22" t="s">
        <v>10</v>
      </c>
      <c r="B19" s="25" t="s">
        <v>11</v>
      </c>
      <c r="C19" s="26">
        <f>[5]С2!F12</f>
        <v>2104.5557832384511</v>
      </c>
    </row>
    <row r="20" spans="1:3" ht="30">
      <c r="A20" s="22" t="s">
        <v>12</v>
      </c>
      <c r="B20" s="25" t="s">
        <v>13</v>
      </c>
      <c r="C20" s="26">
        <f>[5]С3!F12</f>
        <v>503.43463965707434</v>
      </c>
    </row>
    <row r="21" spans="1:3" ht="42.75">
      <c r="A21" s="22" t="s">
        <v>14</v>
      </c>
      <c r="B21" s="25" t="s">
        <v>15</v>
      </c>
      <c r="C21" s="26">
        <f>[5]С4!F12</f>
        <v>442.42060841949342</v>
      </c>
    </row>
    <row r="22" spans="1:3" ht="30">
      <c r="A22" s="22" t="s">
        <v>16</v>
      </c>
      <c r="B22" s="25" t="s">
        <v>17</v>
      </c>
      <c r="C22" s="26">
        <f>[5]С5!F12</f>
        <v>82.295833473555362</v>
      </c>
    </row>
    <row r="23" spans="1:3" ht="43.5" thickBot="1">
      <c r="A23" s="27" t="s">
        <v>18</v>
      </c>
      <c r="B23" s="117" t="s">
        <v>19</v>
      </c>
      <c r="C23" s="28" t="str">
        <f>[5]С6!F12</f>
        <v>-</v>
      </c>
    </row>
    <row r="24" spans="1:3" ht="13.5" thickBot="1">
      <c r="A24" s="3"/>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[5]С1.1!E16</f>
        <v>5100</v>
      </c>
    </row>
    <row r="29" spans="1:3" ht="42.75">
      <c r="A29" s="22" t="s">
        <v>10</v>
      </c>
      <c r="B29" s="33" t="s">
        <v>22</v>
      </c>
      <c r="C29" s="34">
        <f>[5]С1.1!E27</f>
        <v>2861.9416666666666</v>
      </c>
    </row>
    <row r="30" spans="1:3" ht="17.25">
      <c r="A30" s="22" t="s">
        <v>12</v>
      </c>
      <c r="B30" s="33" t="s">
        <v>23</v>
      </c>
      <c r="C30" s="35">
        <f>[5]С1.1!E19</f>
        <v>0.59499999999999997</v>
      </c>
    </row>
    <row r="31" spans="1:3" ht="17.25">
      <c r="A31" s="22" t="s">
        <v>14</v>
      </c>
      <c r="B31" s="33" t="s">
        <v>24</v>
      </c>
      <c r="C31" s="35">
        <f>[5]С1.1!E20</f>
        <v>-0.113</v>
      </c>
    </row>
    <row r="32" spans="1:3" ht="30">
      <c r="A32" s="22" t="s">
        <v>16</v>
      </c>
      <c r="B32" s="36" t="s">
        <v>25</v>
      </c>
      <c r="C32" s="37">
        <f>[5]С1!F13</f>
        <v>176.4</v>
      </c>
    </row>
    <row r="33" spans="1:3">
      <c r="A33" s="22" t="s">
        <v>18</v>
      </c>
      <c r="B33" s="36" t="s">
        <v>26</v>
      </c>
      <c r="C33" s="38">
        <f>[5]С1!F16</f>
        <v>7000</v>
      </c>
    </row>
    <row r="34" spans="1:3" ht="14.25">
      <c r="A34" s="22" t="s">
        <v>27</v>
      </c>
      <c r="B34" s="39" t="s">
        <v>28</v>
      </c>
      <c r="C34" s="40">
        <f>[5]С1!F17</f>
        <v>0.72857142857142854</v>
      </c>
    </row>
    <row r="35" spans="1:3" ht="15.75">
      <c r="A35" s="41" t="s">
        <v>29</v>
      </c>
      <c r="B35" s="42" t="s">
        <v>30</v>
      </c>
      <c r="C35" s="40">
        <f>[5]С1!F20</f>
        <v>21.588411179999994</v>
      </c>
    </row>
    <row r="36" spans="1:3" ht="15.75">
      <c r="A36" s="41" t="s">
        <v>31</v>
      </c>
      <c r="B36" s="43" t="s">
        <v>32</v>
      </c>
      <c r="C36" s="40">
        <f>[5]С1!F21</f>
        <v>20.818139999999996</v>
      </c>
    </row>
    <row r="37" spans="1:3" ht="14.25">
      <c r="A37" s="41" t="s">
        <v>33</v>
      </c>
      <c r="B37" s="44" t="s">
        <v>34</v>
      </c>
      <c r="C37" s="40">
        <f>[5]С1!F22</f>
        <v>1.0369999999999999</v>
      </c>
    </row>
    <row r="38" spans="1:3" ht="53.25" thickBot="1">
      <c r="A38" s="27" t="s">
        <v>35</v>
      </c>
      <c r="B38" s="45" t="s">
        <v>36</v>
      </c>
      <c r="C38" s="46">
        <f>[5]С1!F23</f>
        <v>1.0469999999999999</v>
      </c>
    </row>
    <row r="39" spans="1:3" ht="13.5" thickBot="1">
      <c r="A39" s="47"/>
      <c r="B39" s="48"/>
      <c r="C39" s="49"/>
    </row>
    <row r="40" spans="1:3" ht="30" customHeight="1">
      <c r="A40" s="50" t="s">
        <v>37</v>
      </c>
      <c r="B40" s="118" t="s">
        <v>38</v>
      </c>
      <c r="C40" s="118"/>
    </row>
    <row r="41" spans="1:3" ht="25.5">
      <c r="A41" s="22" t="s">
        <v>39</v>
      </c>
      <c r="B41" s="36" t="s">
        <v>40</v>
      </c>
      <c r="C41" s="51" t="str">
        <f>[5]С2.1!E12</f>
        <v>V</v>
      </c>
    </row>
    <row r="42" spans="1:3" ht="25.5">
      <c r="A42" s="22" t="s">
        <v>41</v>
      </c>
      <c r="B42" s="33" t="s">
        <v>42</v>
      </c>
      <c r="C42" s="51" t="str">
        <f>[5]С2.1!E13</f>
        <v>6 и менее баллов</v>
      </c>
    </row>
    <row r="43" spans="1:3" ht="25.5">
      <c r="A43" s="22" t="s">
        <v>43</v>
      </c>
      <c r="B43" s="33" t="s">
        <v>44</v>
      </c>
      <c r="C43" s="51" t="str">
        <f>[5]С2.1!E14</f>
        <v>от 200 до 500</v>
      </c>
    </row>
    <row r="44" spans="1:3" ht="25.5">
      <c r="A44" s="22" t="s">
        <v>45</v>
      </c>
      <c r="B44" s="33" t="s">
        <v>46</v>
      </c>
      <c r="C44" s="52" t="str">
        <f>[5]С2.1!E15</f>
        <v>нет</v>
      </c>
    </row>
    <row r="45" spans="1:3" ht="30">
      <c r="A45" s="22" t="s">
        <v>47</v>
      </c>
      <c r="B45" s="33" t="s">
        <v>48</v>
      </c>
      <c r="C45" s="34">
        <f>[5]С2!F18</f>
        <v>32402.627334033532</v>
      </c>
    </row>
    <row r="46" spans="1:3" ht="30">
      <c r="A46" s="22" t="s">
        <v>49</v>
      </c>
      <c r="B46" s="53" t="s">
        <v>50</v>
      </c>
      <c r="C46" s="34">
        <f>IF([5]С2!F19&gt;0,[5]С2!F19,[5]С2!F20)</f>
        <v>23441.524932855718</v>
      </c>
    </row>
    <row r="47" spans="1:3" ht="25.5">
      <c r="A47" s="22" t="s">
        <v>51</v>
      </c>
      <c r="B47" s="54" t="s">
        <v>52</v>
      </c>
      <c r="C47" s="34">
        <f>[5]С2.1!E19</f>
        <v>-38</v>
      </c>
    </row>
    <row r="48" spans="1:3" ht="25.5">
      <c r="A48" s="22" t="s">
        <v>53</v>
      </c>
      <c r="B48" s="54" t="s">
        <v>54</v>
      </c>
      <c r="C48" s="34" t="str">
        <f>[5]С2.1!E22</f>
        <v>нет</v>
      </c>
    </row>
    <row r="49" spans="1:3" ht="38.25">
      <c r="A49" s="22" t="s">
        <v>55</v>
      </c>
      <c r="B49" s="55" t="s">
        <v>56</v>
      </c>
      <c r="C49" s="34">
        <f>[5]С2.2!E10</f>
        <v>1287</v>
      </c>
    </row>
    <row r="50" spans="1:3" ht="25.5">
      <c r="A50" s="22" t="s">
        <v>57</v>
      </c>
      <c r="B50" s="56" t="s">
        <v>58</v>
      </c>
      <c r="C50" s="34">
        <f>[5]С2.2!E12</f>
        <v>5.97</v>
      </c>
    </row>
    <row r="51" spans="1:3" ht="52.5">
      <c r="A51" s="22" t="s">
        <v>59</v>
      </c>
      <c r="B51" s="57" t="s">
        <v>60</v>
      </c>
      <c r="C51" s="34">
        <f>[5]С2.2!E13</f>
        <v>1</v>
      </c>
    </row>
    <row r="52" spans="1:3" ht="27.75">
      <c r="A52" s="22" t="s">
        <v>61</v>
      </c>
      <c r="B52" s="56" t="s">
        <v>62</v>
      </c>
      <c r="C52" s="34">
        <f>[5]С2.2!E14</f>
        <v>12104</v>
      </c>
    </row>
    <row r="53" spans="1:3" ht="25.5">
      <c r="A53" s="22" t="s">
        <v>63</v>
      </c>
      <c r="B53" s="57" t="s">
        <v>64</v>
      </c>
      <c r="C53" s="35">
        <f>[5]С2.2!E15</f>
        <v>4.8000000000000001E-2</v>
      </c>
    </row>
    <row r="54" spans="1:3">
      <c r="A54" s="22" t="s">
        <v>65</v>
      </c>
      <c r="B54" s="57" t="s">
        <v>66</v>
      </c>
      <c r="C54" s="34">
        <f>[5]С2.2!E16</f>
        <v>1</v>
      </c>
    </row>
    <row r="55" spans="1:3" ht="15.75">
      <c r="A55" s="22" t="s">
        <v>67</v>
      </c>
      <c r="B55" s="58" t="s">
        <v>68</v>
      </c>
      <c r="C55" s="34">
        <f>[5]С2!F21</f>
        <v>1</v>
      </c>
    </row>
    <row r="56" spans="1:3" ht="30">
      <c r="A56" s="59" t="s">
        <v>69</v>
      </c>
      <c r="B56" s="33" t="s">
        <v>70</v>
      </c>
      <c r="C56" s="34">
        <f>[5]С2!F13</f>
        <v>169640.22915965237</v>
      </c>
    </row>
    <row r="57" spans="1:3" ht="30">
      <c r="A57" s="59" t="s">
        <v>71</v>
      </c>
      <c r="B57" s="58" t="s">
        <v>72</v>
      </c>
      <c r="C57" s="34">
        <f>[5]С2!F14</f>
        <v>113455</v>
      </c>
    </row>
    <row r="58" spans="1:3" ht="15.75">
      <c r="A58" s="59" t="s">
        <v>73</v>
      </c>
      <c r="B58" s="60" t="s">
        <v>74</v>
      </c>
      <c r="C58" s="40">
        <f>[5]С2!F15</f>
        <v>1.071</v>
      </c>
    </row>
    <row r="59" spans="1:3" ht="15.75">
      <c r="A59" s="59" t="s">
        <v>75</v>
      </c>
      <c r="B59" s="60" t="s">
        <v>76</v>
      </c>
      <c r="C59" s="40">
        <f>[5]С2!F16</f>
        <v>1</v>
      </c>
    </row>
    <row r="60" spans="1:3" ht="17.25">
      <c r="A60" s="59" t="s">
        <v>77</v>
      </c>
      <c r="B60" s="58" t="s">
        <v>78</v>
      </c>
      <c r="C60" s="34">
        <f>[5]С2!F17</f>
        <v>1.01</v>
      </c>
    </row>
    <row r="61" spans="1:3" s="63" customFormat="1" ht="14.25">
      <c r="A61" s="59" t="s">
        <v>79</v>
      </c>
      <c r="B61" s="61" t="s">
        <v>80</v>
      </c>
      <c r="C61" s="62">
        <f>[5]С2!F33</f>
        <v>10</v>
      </c>
    </row>
    <row r="62" spans="1:3" ht="30">
      <c r="A62" s="59" t="s">
        <v>81</v>
      </c>
      <c r="B62" s="64" t="s">
        <v>82</v>
      </c>
      <c r="C62" s="34">
        <f>[5]С2!F26</f>
        <v>953.2620690799688</v>
      </c>
    </row>
    <row r="63" spans="1:3" ht="17.25">
      <c r="A63" s="59" t="s">
        <v>83</v>
      </c>
      <c r="B63" s="53" t="s">
        <v>84</v>
      </c>
      <c r="C63" s="34">
        <f>[5]С2!F27</f>
        <v>0.16419829999999999</v>
      </c>
    </row>
    <row r="64" spans="1:3" ht="17.25">
      <c r="A64" s="59" t="s">
        <v>85</v>
      </c>
      <c r="B64" s="58" t="s">
        <v>86</v>
      </c>
      <c r="C64" s="62">
        <f>[5]С2!F28</f>
        <v>4200</v>
      </c>
    </row>
    <row r="65" spans="1:3" ht="42.75">
      <c r="A65" s="59" t="s">
        <v>87</v>
      </c>
      <c r="B65" s="33" t="s">
        <v>88</v>
      </c>
      <c r="C65" s="34">
        <f>[5]С2!F22</f>
        <v>35717.748653137714</v>
      </c>
    </row>
    <row r="66" spans="1:3" ht="30">
      <c r="A66" s="59" t="s">
        <v>89</v>
      </c>
      <c r="B66" s="60" t="s">
        <v>90</v>
      </c>
      <c r="C66" s="34">
        <f>[5]С2!F23</f>
        <v>1990</v>
      </c>
    </row>
    <row r="67" spans="1:3" ht="30">
      <c r="A67" s="59" t="s">
        <v>91</v>
      </c>
      <c r="B67" s="53" t="s">
        <v>92</v>
      </c>
      <c r="C67" s="34">
        <f>[5]С2.1!E27</f>
        <v>14307.876789999998</v>
      </c>
    </row>
    <row r="68" spans="1:3" ht="38.25">
      <c r="A68" s="59" t="s">
        <v>93</v>
      </c>
      <c r="B68" s="65" t="s">
        <v>94</v>
      </c>
      <c r="C68" s="52">
        <f>[5]С2.3!E21</f>
        <v>0</v>
      </c>
    </row>
    <row r="69" spans="1:3" ht="25.5">
      <c r="A69" s="59" t="s">
        <v>95</v>
      </c>
      <c r="B69" s="66" t="s">
        <v>96</v>
      </c>
      <c r="C69" s="67">
        <f>[5]С2.3!E11</f>
        <v>9.89</v>
      </c>
    </row>
    <row r="70" spans="1:3" ht="25.5">
      <c r="A70" s="59" t="s">
        <v>97</v>
      </c>
      <c r="B70" s="66" t="s">
        <v>98</v>
      </c>
      <c r="C70" s="62">
        <f>[5]С2.3!E13</f>
        <v>300</v>
      </c>
    </row>
    <row r="71" spans="1:3" ht="25.5">
      <c r="A71" s="59" t="s">
        <v>99</v>
      </c>
      <c r="B71" s="65" t="s">
        <v>100</v>
      </c>
      <c r="C71" s="68">
        <f>IF([5]С2.3!E22&gt;0,[5]С2.3!E22,[5]С2.3!E14)</f>
        <v>61211</v>
      </c>
    </row>
    <row r="72" spans="1:3" ht="38.25">
      <c r="A72" s="59" t="s">
        <v>101</v>
      </c>
      <c r="B72" s="65" t="s">
        <v>102</v>
      </c>
      <c r="C72" s="68">
        <f>IF([5]С2.3!E23&gt;0,[5]С2.3!E23,[5]С2.3!E15)</f>
        <v>45675</v>
      </c>
    </row>
    <row r="73" spans="1:3" ht="30">
      <c r="A73" s="59" t="s">
        <v>103</v>
      </c>
      <c r="B73" s="53" t="s">
        <v>104</v>
      </c>
      <c r="C73" s="34">
        <f>[5]С2.1!E28</f>
        <v>9541.9567200000001</v>
      </c>
    </row>
    <row r="74" spans="1:3" ht="38.25">
      <c r="A74" s="59" t="s">
        <v>105</v>
      </c>
      <c r="B74" s="65" t="s">
        <v>106</v>
      </c>
      <c r="C74" s="52">
        <f>[5]С2.3!E25</f>
        <v>0</v>
      </c>
    </row>
    <row r="75" spans="1:3" ht="25.5">
      <c r="A75" s="59" t="s">
        <v>107</v>
      </c>
      <c r="B75" s="66" t="s">
        <v>108</v>
      </c>
      <c r="C75" s="67">
        <f>[5]С2.3!E12</f>
        <v>0.56000000000000005</v>
      </c>
    </row>
    <row r="76" spans="1:3" ht="25.5">
      <c r="A76" s="59" t="s">
        <v>109</v>
      </c>
      <c r="B76" s="66" t="s">
        <v>98</v>
      </c>
      <c r="C76" s="62">
        <f>[5]С2.3!E13</f>
        <v>300</v>
      </c>
    </row>
    <row r="77" spans="1:3" ht="25.5">
      <c r="A77" s="59" t="s">
        <v>110</v>
      </c>
      <c r="B77" s="69" t="s">
        <v>111</v>
      </c>
      <c r="C77" s="68">
        <f>IF([5]С2.3!E26&gt;0,[5]С2.3!E26,[5]С2.3!E16)</f>
        <v>65637</v>
      </c>
    </row>
    <row r="78" spans="1:3" ht="38.25">
      <c r="A78" s="59" t="s">
        <v>112</v>
      </c>
      <c r="B78" s="69" t="s">
        <v>113</v>
      </c>
      <c r="C78" s="68">
        <f>IF([5]С2.3!E27&gt;0,[5]С2.3!E27,[5]С2.3!E17)</f>
        <v>31684</v>
      </c>
    </row>
    <row r="79" spans="1:3" ht="17.25">
      <c r="A79" s="59" t="s">
        <v>114</v>
      </c>
      <c r="B79" s="33" t="s">
        <v>115</v>
      </c>
      <c r="C79" s="35">
        <f>[5]С2!F29</f>
        <v>0.128978033685065</v>
      </c>
    </row>
    <row r="80" spans="1:3" ht="30">
      <c r="A80" s="59" t="s">
        <v>116</v>
      </c>
      <c r="B80" s="53" t="s">
        <v>117</v>
      </c>
      <c r="C80" s="70">
        <f>[5]С2!F30</f>
        <v>0.11668498168498169</v>
      </c>
    </row>
    <row r="81" spans="1:3" ht="17.25">
      <c r="A81" s="59" t="s">
        <v>118</v>
      </c>
      <c r="B81" s="71" t="s">
        <v>119</v>
      </c>
      <c r="C81" s="35">
        <f>[5]С2!F31</f>
        <v>0.13880000000000001</v>
      </c>
    </row>
    <row r="82" spans="1:3" s="63" customFormat="1" ht="18" thickBot="1">
      <c r="A82" s="72" t="s">
        <v>120</v>
      </c>
      <c r="B82" s="73" t="s">
        <v>121</v>
      </c>
      <c r="C82" s="74">
        <f>[5]С2!F32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[5]С3!F14</f>
        <v>6990.5574808698702</v>
      </c>
    </row>
    <row r="86" spans="1:3" s="63" customFormat="1" ht="42.75">
      <c r="A86" s="77" t="s">
        <v>126</v>
      </c>
      <c r="B86" s="53" t="s">
        <v>127</v>
      </c>
      <c r="C86" s="78">
        <f>[5]С3!F15</f>
        <v>0.2</v>
      </c>
    </row>
    <row r="87" spans="1:3" s="63" customFormat="1" ht="14.25">
      <c r="A87" s="77" t="s">
        <v>128</v>
      </c>
      <c r="B87" s="79" t="s">
        <v>129</v>
      </c>
      <c r="C87" s="62">
        <f>[5]С3!F18</f>
        <v>15</v>
      </c>
    </row>
    <row r="88" spans="1:3" s="63" customFormat="1" ht="17.25">
      <c r="A88" s="77" t="s">
        <v>130</v>
      </c>
      <c r="B88" s="33" t="s">
        <v>131</v>
      </c>
      <c r="C88" s="34">
        <f>[5]С3!F19</f>
        <v>3487.1555421534131</v>
      </c>
    </row>
    <row r="89" spans="1:3" s="63" customFormat="1" ht="55.5">
      <c r="A89" s="77" t="s">
        <v>132</v>
      </c>
      <c r="B89" s="53" t="s">
        <v>133</v>
      </c>
      <c r="C89" s="80">
        <f>[5]С3!F20</f>
        <v>2.1999999999999999E-2</v>
      </c>
    </row>
    <row r="90" spans="1:3" s="63" customFormat="1" ht="14.25">
      <c r="A90" s="77" t="s">
        <v>134</v>
      </c>
      <c r="B90" s="58" t="s">
        <v>80</v>
      </c>
      <c r="C90" s="62">
        <f>[5]С3!F21</f>
        <v>10</v>
      </c>
    </row>
    <row r="91" spans="1:3" s="63" customFormat="1" ht="17.25">
      <c r="A91" s="77" t="s">
        <v>135</v>
      </c>
      <c r="B91" s="33" t="s">
        <v>136</v>
      </c>
      <c r="C91" s="34">
        <f>[5]С3!F22</f>
        <v>2.8597862072399063</v>
      </c>
    </row>
    <row r="92" spans="1:3" s="63" customFormat="1" ht="55.5">
      <c r="A92" s="77" t="s">
        <v>137</v>
      </c>
      <c r="B92" s="53" t="s">
        <v>138</v>
      </c>
      <c r="C92" s="80">
        <f>[5]С3!F23</f>
        <v>3.0000000000000001E-3</v>
      </c>
    </row>
    <row r="93" spans="1:3" s="63" customFormat="1" ht="27.75" thickBot="1">
      <c r="A93" s="81" t="s">
        <v>139</v>
      </c>
      <c r="B93" s="82" t="s">
        <v>140</v>
      </c>
      <c r="C93" s="83">
        <f>[5]С3!F24</f>
        <v>953.2620690799688</v>
      </c>
    </row>
    <row r="94" spans="1:3" ht="13.5" thickBot="1">
      <c r="A94" s="47"/>
      <c r="B94" s="75"/>
      <c r="C94" s="15"/>
    </row>
    <row r="95" spans="1:3" ht="30" customHeight="1">
      <c r="A95" s="84" t="s">
        <v>141</v>
      </c>
      <c r="B95" s="118" t="s">
        <v>142</v>
      </c>
      <c r="C95" s="118"/>
    </row>
    <row r="96" spans="1:3" ht="30">
      <c r="A96" s="59" t="s">
        <v>143</v>
      </c>
      <c r="B96" s="33" t="s">
        <v>144</v>
      </c>
      <c r="C96" s="34">
        <f>[5]С4!F16</f>
        <v>1652.5</v>
      </c>
    </row>
    <row r="97" spans="1:3" ht="30">
      <c r="A97" s="59" t="s">
        <v>145</v>
      </c>
      <c r="B97" s="58" t="s">
        <v>146</v>
      </c>
      <c r="C97" s="34">
        <f>[5]С4!F17</f>
        <v>73547</v>
      </c>
    </row>
    <row r="98" spans="1:3" ht="17.25">
      <c r="A98" s="59" t="s">
        <v>147</v>
      </c>
      <c r="B98" s="58" t="s">
        <v>148</v>
      </c>
      <c r="C98" s="40">
        <f>[5]С4!F18</f>
        <v>0.02</v>
      </c>
    </row>
    <row r="99" spans="1:3" ht="30">
      <c r="A99" s="59" t="s">
        <v>149</v>
      </c>
      <c r="B99" s="58" t="s">
        <v>150</v>
      </c>
      <c r="C99" s="34">
        <f>[5]С4!F19</f>
        <v>12104</v>
      </c>
    </row>
    <row r="100" spans="1:3" ht="31.5">
      <c r="A100" s="59" t="s">
        <v>151</v>
      </c>
      <c r="B100" s="58" t="s">
        <v>152</v>
      </c>
      <c r="C100" s="40">
        <f>[5]С4!F20</f>
        <v>1.4999999999999999E-2</v>
      </c>
    </row>
    <row r="101" spans="1:3" ht="30">
      <c r="A101" s="59" t="s">
        <v>153</v>
      </c>
      <c r="B101" s="33" t="s">
        <v>154</v>
      </c>
      <c r="C101" s="34">
        <f>[5]С4!F21</f>
        <v>1933.1949342509995</v>
      </c>
    </row>
    <row r="102" spans="1:3" ht="24" customHeight="1">
      <c r="A102" s="59" t="s">
        <v>155</v>
      </c>
      <c r="B102" s="53" t="s">
        <v>156</v>
      </c>
      <c r="C102" s="85">
        <f>IF([5]С4.2!F8="да",[5]С4.2!D21,[5]С4.2!D15)</f>
        <v>0</v>
      </c>
    </row>
    <row r="103" spans="1:3" ht="68.25">
      <c r="A103" s="59" t="s">
        <v>157</v>
      </c>
      <c r="B103" s="53" t="s">
        <v>158</v>
      </c>
      <c r="C103" s="34">
        <f>[5]С4!F22</f>
        <v>3.6112641666666665</v>
      </c>
    </row>
    <row r="104" spans="1:3" ht="30">
      <c r="A104" s="59" t="s">
        <v>159</v>
      </c>
      <c r="B104" s="58" t="s">
        <v>160</v>
      </c>
      <c r="C104" s="34">
        <f>[5]С4!F23</f>
        <v>180</v>
      </c>
    </row>
    <row r="105" spans="1:3" ht="14.25">
      <c r="A105" s="59" t="s">
        <v>161</v>
      </c>
      <c r="B105" s="53" t="s">
        <v>162</v>
      </c>
      <c r="C105" s="34">
        <f>[5]С4!F24</f>
        <v>8497.1999999999989</v>
      </c>
    </row>
    <row r="106" spans="1:3" ht="14.25">
      <c r="A106" s="59" t="s">
        <v>163</v>
      </c>
      <c r="B106" s="58" t="s">
        <v>164</v>
      </c>
      <c r="C106" s="40">
        <f>[5]С4!F25</f>
        <v>0.35</v>
      </c>
    </row>
    <row r="107" spans="1:3" ht="17.25">
      <c r="A107" s="59" t="s">
        <v>165</v>
      </c>
      <c r="B107" s="33" t="s">
        <v>166</v>
      </c>
      <c r="C107" s="34">
        <f>[5]С4!F26</f>
        <v>84.757559999999998</v>
      </c>
    </row>
    <row r="108" spans="1:3" ht="25.5">
      <c r="A108" s="59" t="s">
        <v>167</v>
      </c>
      <c r="B108" s="53" t="s">
        <v>94</v>
      </c>
      <c r="C108" s="85">
        <f>[5]С4.3!E16</f>
        <v>0</v>
      </c>
    </row>
    <row r="109" spans="1:3" ht="25.5">
      <c r="A109" s="59" t="s">
        <v>168</v>
      </c>
      <c r="B109" s="53" t="s">
        <v>169</v>
      </c>
      <c r="C109" s="34">
        <f>[5]С4.3!E17</f>
        <v>22.64</v>
      </c>
    </row>
    <row r="110" spans="1:3" ht="38.25">
      <c r="A110" s="59" t="s">
        <v>170</v>
      </c>
      <c r="B110" s="53" t="s">
        <v>106</v>
      </c>
      <c r="C110" s="85">
        <f>[5]С4.3!E18</f>
        <v>0</v>
      </c>
    </row>
    <row r="111" spans="1:3">
      <c r="A111" s="59" t="s">
        <v>171</v>
      </c>
      <c r="B111" s="53" t="s">
        <v>172</v>
      </c>
      <c r="C111" s="34">
        <f>[5]С4.3!E19</f>
        <v>26.27</v>
      </c>
    </row>
    <row r="112" spans="1:3">
      <c r="A112" s="59" t="s">
        <v>173</v>
      </c>
      <c r="B112" s="58" t="s">
        <v>174</v>
      </c>
      <c r="C112" s="34">
        <f>[5]С4.3!E11</f>
        <v>1871</v>
      </c>
    </row>
    <row r="113" spans="1:3">
      <c r="A113" s="59" t="s">
        <v>175</v>
      </c>
      <c r="B113" s="58" t="s">
        <v>176</v>
      </c>
      <c r="C113" s="52">
        <f>[5]С4.3!E12</f>
        <v>1636</v>
      </c>
    </row>
    <row r="114" spans="1:3">
      <c r="A114" s="59" t="s">
        <v>177</v>
      </c>
      <c r="B114" s="58" t="s">
        <v>178</v>
      </c>
      <c r="C114" s="52">
        <f>[5]С4.3!E13</f>
        <v>204</v>
      </c>
    </row>
    <row r="115" spans="1:3" ht="30">
      <c r="A115" s="59" t="s">
        <v>179</v>
      </c>
      <c r="B115" s="33" t="s">
        <v>180</v>
      </c>
      <c r="C115" s="34">
        <f>[5]С4!F27</f>
        <v>1326.0219970470876</v>
      </c>
    </row>
    <row r="116" spans="1:3" ht="25.5">
      <c r="A116" s="59" t="s">
        <v>181</v>
      </c>
      <c r="B116" s="53" t="s">
        <v>182</v>
      </c>
      <c r="C116" s="34">
        <f>[5]С4!F28</f>
        <v>1018.4500745369336</v>
      </c>
    </row>
    <row r="117" spans="1:3" ht="42.75">
      <c r="A117" s="59" t="s">
        <v>183</v>
      </c>
      <c r="B117" s="53" t="s">
        <v>184</v>
      </c>
      <c r="C117" s="34">
        <f>[5]С4!F29</f>
        <v>307.57192251015391</v>
      </c>
    </row>
    <row r="118" spans="1:3" ht="30">
      <c r="A118" s="59" t="s">
        <v>185</v>
      </c>
      <c r="B118" s="39" t="s">
        <v>186</v>
      </c>
      <c r="C118" s="34">
        <f>[5]С4!F30</f>
        <v>2303.8737820191573</v>
      </c>
    </row>
    <row r="119" spans="1:3" ht="42.75">
      <c r="A119" s="59" t="s">
        <v>187</v>
      </c>
      <c r="B119" s="86" t="s">
        <v>188</v>
      </c>
      <c r="C119" s="34">
        <f>[5]С4!F33</f>
        <v>1568.1304468198343</v>
      </c>
    </row>
    <row r="120" spans="1:3" ht="30">
      <c r="A120" s="59" t="s">
        <v>189</v>
      </c>
      <c r="B120" s="87" t="s">
        <v>190</v>
      </c>
      <c r="C120" s="34">
        <f>[5]С4!F35</f>
        <v>17.040680999999999</v>
      </c>
    </row>
    <row r="121" spans="1:3" ht="14.25">
      <c r="A121" s="59" t="s">
        <v>191</v>
      </c>
      <c r="B121" s="56" t="s">
        <v>192</v>
      </c>
      <c r="C121" s="34">
        <f>[5]С4!F36</f>
        <v>14319.9</v>
      </c>
    </row>
    <row r="122" spans="1:3" ht="28.5" thickBot="1">
      <c r="A122" s="72" t="s">
        <v>193</v>
      </c>
      <c r="B122" s="88" t="s">
        <v>194</v>
      </c>
      <c r="C122" s="83">
        <f>[5]С4!F37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[5]С5!F17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[5]С2!F37</f>
        <v>20.818139999999996</v>
      </c>
    </row>
    <row r="136" spans="1:4" ht="14.25">
      <c r="A136" s="59" t="s">
        <v>216</v>
      </c>
      <c r="B136" s="101" t="s">
        <v>217</v>
      </c>
      <c r="C136" s="34">
        <f>[5]С2!F38</f>
        <v>7</v>
      </c>
    </row>
    <row r="137" spans="1:4" ht="17.25">
      <c r="A137" s="59" t="s">
        <v>218</v>
      </c>
      <c r="B137" s="101" t="s">
        <v>219</v>
      </c>
      <c r="C137" s="34">
        <f>[5]С2!F40</f>
        <v>0.97</v>
      </c>
    </row>
    <row r="138" spans="1:4" ht="15" thickBot="1">
      <c r="A138" s="72" t="s">
        <v>220</v>
      </c>
      <c r="B138" s="102" t="s">
        <v>221</v>
      </c>
      <c r="C138" s="46">
        <f>[5]С2!F42</f>
        <v>0.35</v>
      </c>
    </row>
    <row r="139" spans="1:4" s="89" customFormat="1" ht="13.5" thickBot="1">
      <c r="A139" s="47"/>
      <c r="B139" s="75"/>
      <c r="C139" s="15"/>
    </row>
    <row r="140" spans="1:4" ht="30">
      <c r="A140" s="84" t="s">
        <v>222</v>
      </c>
      <c r="B140" s="103" t="s">
        <v>223</v>
      </c>
      <c r="C140" s="104">
        <f>[5]С2!F35</f>
        <v>1.3822747209000001</v>
      </c>
      <c r="D140" s="89"/>
    </row>
    <row r="141" spans="1:4" ht="22.7" customHeight="1" thickBot="1">
      <c r="A141" s="72" t="s">
        <v>224</v>
      </c>
      <c r="B141" s="120" t="s">
        <v>225</v>
      </c>
      <c r="C141" s="120"/>
      <c r="D141" s="89"/>
    </row>
    <row r="142" spans="1:4" ht="13.5" thickBot="1">
      <c r="A142" s="105"/>
      <c r="B142" s="106" t="s">
        <v>226</v>
      </c>
      <c r="C142" s="107"/>
      <c r="D142" s="89"/>
    </row>
    <row r="143" spans="1:4">
      <c r="A143" s="105"/>
      <c r="B143" s="108">
        <v>2020</v>
      </c>
      <c r="C143" s="109">
        <f>[5]С2.5!$E$11</f>
        <v>-2.9000000000000026E-2</v>
      </c>
      <c r="D143" s="89"/>
    </row>
    <row r="144" spans="1:4">
      <c r="A144" s="105"/>
      <c r="B144" s="110">
        <f>B143+1</f>
        <v>2021</v>
      </c>
      <c r="C144" s="111">
        <f>[5]С2.5!$F$11</f>
        <v>0.245</v>
      </c>
      <c r="D144" s="89"/>
    </row>
    <row r="145" spans="1:4">
      <c r="A145" s="105"/>
      <c r="B145" s="110">
        <f t="shared" ref="B145:B208" si="0">B144+1</f>
        <v>2022</v>
      </c>
      <c r="C145" s="111">
        <f>[5]С2.5!$G$11</f>
        <v>0.121</v>
      </c>
      <c r="D145" s="89"/>
    </row>
    <row r="146" spans="1:4" ht="13.5" thickBot="1">
      <c r="A146" s="105"/>
      <c r="B146" s="112">
        <f t="shared" si="0"/>
        <v>2023</v>
      </c>
      <c r="C146" s="113">
        <f>[5]С2.5!$H$11</f>
        <v>0.02</v>
      </c>
      <c r="D146" s="89"/>
    </row>
    <row r="147" spans="1:4" hidden="1">
      <c r="A147" s="105"/>
      <c r="B147" s="114">
        <f t="shared" si="0"/>
        <v>2024</v>
      </c>
      <c r="C147" s="115">
        <f>[5]С2.5!$I$11</f>
        <v>-2.93E-2</v>
      </c>
      <c r="D147" s="89"/>
    </row>
    <row r="148" spans="1:4" hidden="1">
      <c r="A148" s="105"/>
      <c r="B148" s="110">
        <f t="shared" si="0"/>
        <v>2025</v>
      </c>
      <c r="C148" s="111">
        <f>[5]С2.5!$J$11</f>
        <v>0.21215960863291</v>
      </c>
      <c r="D148" s="89"/>
    </row>
    <row r="149" spans="1:4" hidden="1">
      <c r="A149" s="105"/>
      <c r="B149" s="110">
        <f t="shared" si="0"/>
        <v>2026</v>
      </c>
      <c r="C149" s="111">
        <f>[5]С2.5!$K$11</f>
        <v>3.5813361771260002E-2</v>
      </c>
      <c r="D149" s="89"/>
    </row>
    <row r="150" spans="1:4" hidden="1">
      <c r="A150" s="105"/>
      <c r="B150" s="110">
        <f t="shared" si="0"/>
        <v>2027</v>
      </c>
      <c r="C150" s="111">
        <f>[5]С2.5!$L$11</f>
        <v>3.2682303599220003E-2</v>
      </c>
      <c r="D150" s="89"/>
    </row>
    <row r="151" spans="1:4" hidden="1">
      <c r="A151" s="105"/>
      <c r="B151" s="110">
        <f t="shared" si="0"/>
        <v>2028</v>
      </c>
      <c r="C151" s="111">
        <f>[5]С2.5!$M$11</f>
        <v>0</v>
      </c>
      <c r="D151" s="89"/>
    </row>
    <row r="152" spans="1:4" hidden="1">
      <c r="A152" s="105"/>
      <c r="B152" s="110">
        <f t="shared" si="0"/>
        <v>2029</v>
      </c>
      <c r="C152" s="111">
        <f>[5]С2.5!$N$11</f>
        <v>0</v>
      </c>
      <c r="D152" s="89"/>
    </row>
    <row r="153" spans="1:4" hidden="1">
      <c r="A153" s="105"/>
      <c r="B153" s="110">
        <f t="shared" si="0"/>
        <v>2030</v>
      </c>
      <c r="C153" s="111">
        <f>[5]С2.5!$O$11</f>
        <v>0</v>
      </c>
      <c r="D153" s="89"/>
    </row>
    <row r="154" spans="1:4" hidden="1">
      <c r="A154" s="105"/>
      <c r="B154" s="110">
        <f t="shared" si="0"/>
        <v>2031</v>
      </c>
      <c r="C154" s="111">
        <f>[5]С2.5!$P$11</f>
        <v>0</v>
      </c>
      <c r="D154" s="89"/>
    </row>
    <row r="155" spans="1:4" hidden="1">
      <c r="A155" s="89"/>
      <c r="B155" s="110">
        <f t="shared" si="0"/>
        <v>2032</v>
      </c>
      <c r="C155" s="111">
        <f>[5]С2.5!$Q$11</f>
        <v>0</v>
      </c>
      <c r="D155" s="89"/>
    </row>
    <row r="156" spans="1:4" hidden="1">
      <c r="A156" s="89"/>
      <c r="B156" s="110">
        <f t="shared" si="0"/>
        <v>2033</v>
      </c>
      <c r="C156" s="111">
        <f>[5]С2.5!$R$11</f>
        <v>0</v>
      </c>
      <c r="D156" s="89"/>
    </row>
    <row r="157" spans="1:4" hidden="1">
      <c r="B157" s="110">
        <f t="shared" si="0"/>
        <v>2034</v>
      </c>
      <c r="C157" s="111">
        <f>[5]С2.5!$S$11</f>
        <v>0</v>
      </c>
    </row>
    <row r="158" spans="1:4" hidden="1">
      <c r="B158" s="110">
        <f t="shared" si="0"/>
        <v>2035</v>
      </c>
      <c r="C158" s="111">
        <f>[5]С2.5!$T$11</f>
        <v>0</v>
      </c>
    </row>
    <row r="159" spans="1:4" hidden="1">
      <c r="B159" s="110">
        <f t="shared" si="0"/>
        <v>2036</v>
      </c>
      <c r="C159" s="111">
        <f>[5]С2.5!$U$11</f>
        <v>0</v>
      </c>
    </row>
    <row r="160" spans="1:4" hidden="1">
      <c r="B160" s="110">
        <f t="shared" si="0"/>
        <v>2037</v>
      </c>
      <c r="C160" s="111">
        <f>[5]С2.5!$V$11</f>
        <v>0</v>
      </c>
    </row>
    <row r="161" spans="2:3" hidden="1">
      <c r="B161" s="110">
        <f t="shared" si="0"/>
        <v>2038</v>
      </c>
      <c r="C161" s="111">
        <f>[5]С2.5!$W$11</f>
        <v>0</v>
      </c>
    </row>
    <row r="162" spans="2:3" hidden="1">
      <c r="B162" s="110">
        <f t="shared" si="0"/>
        <v>2039</v>
      </c>
      <c r="C162" s="111">
        <f>[5]С2.5!$X$11</f>
        <v>0</v>
      </c>
    </row>
    <row r="163" spans="2:3" hidden="1">
      <c r="B163" s="110">
        <f t="shared" si="0"/>
        <v>2040</v>
      </c>
      <c r="C163" s="111">
        <f>[5]С2.5!$Y$11</f>
        <v>0</v>
      </c>
    </row>
    <row r="164" spans="2:3" hidden="1">
      <c r="B164" s="110">
        <f t="shared" si="0"/>
        <v>2041</v>
      </c>
      <c r="C164" s="111">
        <f>[5]С2.5!$Z$11</f>
        <v>0</v>
      </c>
    </row>
    <row r="165" spans="2:3" hidden="1">
      <c r="B165" s="110">
        <f t="shared" si="0"/>
        <v>2042</v>
      </c>
      <c r="C165" s="111">
        <f>[5]С2.5!$AA$11</f>
        <v>0</v>
      </c>
    </row>
    <row r="166" spans="2:3" hidden="1">
      <c r="B166" s="110">
        <f t="shared" si="0"/>
        <v>2043</v>
      </c>
      <c r="C166" s="111">
        <f>[5]С2.5!$AB$11</f>
        <v>0</v>
      </c>
    </row>
    <row r="167" spans="2:3" hidden="1">
      <c r="B167" s="110">
        <f t="shared" si="0"/>
        <v>2044</v>
      </c>
      <c r="C167" s="111">
        <f>[5]С2.5!$AC$11</f>
        <v>0</v>
      </c>
    </row>
    <row r="168" spans="2:3" hidden="1">
      <c r="B168" s="110">
        <f t="shared" si="0"/>
        <v>2045</v>
      </c>
      <c r="C168" s="111">
        <f>[5]С2.5!$AD$11</f>
        <v>0</v>
      </c>
    </row>
    <row r="169" spans="2:3" hidden="1">
      <c r="B169" s="110">
        <f t="shared" si="0"/>
        <v>2046</v>
      </c>
      <c r="C169" s="111">
        <f>[5]С2.5!$AE$11</f>
        <v>0</v>
      </c>
    </row>
    <row r="170" spans="2:3" hidden="1">
      <c r="B170" s="110">
        <f t="shared" si="0"/>
        <v>2047</v>
      </c>
      <c r="C170" s="111">
        <f>[5]С2.5!$AF$11</f>
        <v>0</v>
      </c>
    </row>
    <row r="171" spans="2:3" hidden="1">
      <c r="B171" s="110">
        <f t="shared" si="0"/>
        <v>2048</v>
      </c>
      <c r="C171" s="111">
        <f>[5]С2.5!$AG$11</f>
        <v>0</v>
      </c>
    </row>
    <row r="172" spans="2:3" hidden="1">
      <c r="B172" s="110">
        <f t="shared" si="0"/>
        <v>2049</v>
      </c>
      <c r="C172" s="111">
        <f>[5]С2.5!$AH$11</f>
        <v>0</v>
      </c>
    </row>
    <row r="173" spans="2:3" hidden="1">
      <c r="B173" s="110">
        <f t="shared" si="0"/>
        <v>2050</v>
      </c>
      <c r="C173" s="111">
        <f>[5]С2.5!$AI$11</f>
        <v>0</v>
      </c>
    </row>
    <row r="174" spans="2:3" hidden="1">
      <c r="B174" s="110">
        <f t="shared" si="0"/>
        <v>2051</v>
      </c>
      <c r="C174" s="111">
        <f>[5]С2.5!$AJ$11</f>
        <v>0</v>
      </c>
    </row>
    <row r="175" spans="2:3" hidden="1">
      <c r="B175" s="110">
        <f t="shared" si="0"/>
        <v>2052</v>
      </c>
      <c r="C175" s="111">
        <f>[5]С2.5!$AK$11</f>
        <v>0</v>
      </c>
    </row>
    <row r="176" spans="2:3" hidden="1">
      <c r="B176" s="110">
        <f t="shared" si="0"/>
        <v>2053</v>
      </c>
      <c r="C176" s="111">
        <f>[5]С2.5!$AL$11</f>
        <v>0</v>
      </c>
    </row>
    <row r="177" spans="2:3" hidden="1">
      <c r="B177" s="110">
        <f t="shared" si="0"/>
        <v>2054</v>
      </c>
      <c r="C177" s="111">
        <f>[5]С2.5!$AM$11</f>
        <v>0</v>
      </c>
    </row>
    <row r="178" spans="2:3" hidden="1">
      <c r="B178" s="110">
        <f t="shared" si="0"/>
        <v>2055</v>
      </c>
      <c r="C178" s="111">
        <f>[5]С2.5!$AN$11</f>
        <v>0</v>
      </c>
    </row>
    <row r="179" spans="2:3" hidden="1">
      <c r="B179" s="110">
        <f t="shared" si="0"/>
        <v>2056</v>
      </c>
      <c r="C179" s="111">
        <f>[5]С2.5!$AO$11</f>
        <v>0</v>
      </c>
    </row>
    <row r="180" spans="2:3" hidden="1">
      <c r="B180" s="110">
        <f t="shared" si="0"/>
        <v>2057</v>
      </c>
      <c r="C180" s="111">
        <f>[5]С2.5!$AP$11</f>
        <v>0</v>
      </c>
    </row>
    <row r="181" spans="2:3" hidden="1">
      <c r="B181" s="110">
        <f t="shared" si="0"/>
        <v>2058</v>
      </c>
      <c r="C181" s="111">
        <f>[5]С2.5!$AQ$11</f>
        <v>0</v>
      </c>
    </row>
    <row r="182" spans="2:3" hidden="1">
      <c r="B182" s="110">
        <f t="shared" si="0"/>
        <v>2059</v>
      </c>
      <c r="C182" s="111">
        <f>[5]С2.5!$AR$11</f>
        <v>0</v>
      </c>
    </row>
    <row r="183" spans="2:3" hidden="1">
      <c r="B183" s="110">
        <f t="shared" si="0"/>
        <v>2060</v>
      </c>
      <c r="C183" s="111">
        <f>[5]С2.5!$AS$11</f>
        <v>0</v>
      </c>
    </row>
    <row r="184" spans="2:3" hidden="1">
      <c r="B184" s="110">
        <f t="shared" si="0"/>
        <v>2061</v>
      </c>
      <c r="C184" s="111">
        <f>[5]С2.5!$AT$11</f>
        <v>0</v>
      </c>
    </row>
    <row r="185" spans="2:3" hidden="1">
      <c r="B185" s="110">
        <f t="shared" si="0"/>
        <v>2062</v>
      </c>
      <c r="C185" s="111">
        <f>[5]С2.5!$AU$11</f>
        <v>0</v>
      </c>
    </row>
    <row r="186" spans="2:3" hidden="1">
      <c r="B186" s="110">
        <f t="shared" si="0"/>
        <v>2063</v>
      </c>
      <c r="C186" s="111">
        <f>[5]С2.5!$AV$11</f>
        <v>0</v>
      </c>
    </row>
    <row r="187" spans="2:3" hidden="1">
      <c r="B187" s="110">
        <f t="shared" si="0"/>
        <v>2064</v>
      </c>
      <c r="C187" s="111">
        <f>[5]С2.5!$AW$11</f>
        <v>0</v>
      </c>
    </row>
    <row r="188" spans="2:3" hidden="1">
      <c r="B188" s="110">
        <f t="shared" si="0"/>
        <v>2065</v>
      </c>
      <c r="C188" s="111">
        <f>[5]С2.5!$AX$11</f>
        <v>0</v>
      </c>
    </row>
    <row r="189" spans="2:3" hidden="1">
      <c r="B189" s="110">
        <f t="shared" si="0"/>
        <v>2066</v>
      </c>
      <c r="C189" s="111">
        <f>[5]С2.5!$AY$11</f>
        <v>0</v>
      </c>
    </row>
    <row r="190" spans="2:3" hidden="1">
      <c r="B190" s="110">
        <f t="shared" si="0"/>
        <v>2067</v>
      </c>
      <c r="C190" s="111">
        <f>[5]С2.5!$AZ$11</f>
        <v>0</v>
      </c>
    </row>
    <row r="191" spans="2:3" hidden="1">
      <c r="B191" s="110">
        <f t="shared" si="0"/>
        <v>2068</v>
      </c>
      <c r="C191" s="111">
        <f>[5]С2.5!$BA$11</f>
        <v>0</v>
      </c>
    </row>
    <row r="192" spans="2:3" hidden="1">
      <c r="B192" s="110">
        <f t="shared" si="0"/>
        <v>2069</v>
      </c>
      <c r="C192" s="111">
        <f>[5]С2.5!$BB$11</f>
        <v>0</v>
      </c>
    </row>
    <row r="193" spans="2:3" hidden="1">
      <c r="B193" s="110">
        <f t="shared" si="0"/>
        <v>2070</v>
      </c>
      <c r="C193" s="111">
        <f>[5]С2.5!$BC$11</f>
        <v>0</v>
      </c>
    </row>
    <row r="194" spans="2:3" hidden="1">
      <c r="B194" s="110">
        <f t="shared" si="0"/>
        <v>2071</v>
      </c>
      <c r="C194" s="111">
        <f>[5]С2.5!$BD$11</f>
        <v>0</v>
      </c>
    </row>
    <row r="195" spans="2:3" hidden="1">
      <c r="B195" s="110">
        <f t="shared" si="0"/>
        <v>2072</v>
      </c>
      <c r="C195" s="111">
        <f>[5]С2.5!$BE$11</f>
        <v>0</v>
      </c>
    </row>
    <row r="196" spans="2:3" hidden="1">
      <c r="B196" s="110">
        <f t="shared" si="0"/>
        <v>2073</v>
      </c>
      <c r="C196" s="111">
        <f>[5]С2.5!$BF$11</f>
        <v>0</v>
      </c>
    </row>
    <row r="197" spans="2:3" hidden="1">
      <c r="B197" s="110">
        <f t="shared" si="0"/>
        <v>2074</v>
      </c>
      <c r="C197" s="111">
        <f>[5]С2.5!$BG$11</f>
        <v>0</v>
      </c>
    </row>
    <row r="198" spans="2:3" hidden="1">
      <c r="B198" s="110">
        <f t="shared" si="0"/>
        <v>2075</v>
      </c>
      <c r="C198" s="111">
        <f>[5]С2.5!$BH$11</f>
        <v>0</v>
      </c>
    </row>
    <row r="199" spans="2:3" hidden="1">
      <c r="B199" s="110">
        <f t="shared" si="0"/>
        <v>2076</v>
      </c>
      <c r="C199" s="111">
        <f>[5]С2.5!$BI$11</f>
        <v>0</v>
      </c>
    </row>
    <row r="200" spans="2:3" hidden="1">
      <c r="B200" s="110">
        <f t="shared" si="0"/>
        <v>2077</v>
      </c>
      <c r="C200" s="111">
        <f>[5]С2.5!$BJ$11</f>
        <v>0</v>
      </c>
    </row>
    <row r="201" spans="2:3" hidden="1">
      <c r="B201" s="110">
        <f t="shared" si="0"/>
        <v>2078</v>
      </c>
      <c r="C201" s="111">
        <f>[5]С2.5!$BK$11</f>
        <v>0</v>
      </c>
    </row>
    <row r="202" spans="2:3" hidden="1">
      <c r="B202" s="110">
        <f t="shared" si="0"/>
        <v>2079</v>
      </c>
      <c r="C202" s="111">
        <f>[5]С2.5!$BL$11</f>
        <v>0</v>
      </c>
    </row>
    <row r="203" spans="2:3" hidden="1">
      <c r="B203" s="110">
        <f t="shared" si="0"/>
        <v>2080</v>
      </c>
      <c r="C203" s="111">
        <f>[5]С2.5!$BM$11</f>
        <v>0</v>
      </c>
    </row>
    <row r="204" spans="2:3" hidden="1">
      <c r="B204" s="110">
        <f t="shared" si="0"/>
        <v>2081</v>
      </c>
      <c r="C204" s="111">
        <f>[5]С2.5!$BN$11</f>
        <v>0</v>
      </c>
    </row>
    <row r="205" spans="2:3" hidden="1">
      <c r="B205" s="110">
        <f t="shared" si="0"/>
        <v>2082</v>
      </c>
      <c r="C205" s="111">
        <f>[5]С2.5!$BO$11</f>
        <v>0</v>
      </c>
    </row>
    <row r="206" spans="2:3" hidden="1">
      <c r="B206" s="110">
        <f t="shared" si="0"/>
        <v>2083</v>
      </c>
      <c r="C206" s="111">
        <f>[5]С2.5!$BP$11</f>
        <v>0</v>
      </c>
    </row>
    <row r="207" spans="2:3" hidden="1">
      <c r="B207" s="110">
        <f t="shared" si="0"/>
        <v>2084</v>
      </c>
      <c r="C207" s="111">
        <f>[5]С2.5!$BQ$11</f>
        <v>0</v>
      </c>
    </row>
    <row r="208" spans="2:3" hidden="1">
      <c r="B208" s="110">
        <f t="shared" si="0"/>
        <v>2085</v>
      </c>
      <c r="C208" s="111">
        <f>[5]С2.5!$BR$11</f>
        <v>0</v>
      </c>
    </row>
    <row r="209" spans="2:3" hidden="1">
      <c r="B209" s="110">
        <f t="shared" ref="B209:B223" si="1">B208+1</f>
        <v>2086</v>
      </c>
      <c r="C209" s="111">
        <f>[5]С2.5!$BS$11</f>
        <v>0</v>
      </c>
    </row>
    <row r="210" spans="2:3" hidden="1">
      <c r="B210" s="110">
        <f t="shared" si="1"/>
        <v>2087</v>
      </c>
      <c r="C210" s="111">
        <f>[5]С2.5!$BT$11</f>
        <v>0</v>
      </c>
    </row>
    <row r="211" spans="2:3" hidden="1">
      <c r="B211" s="110">
        <f t="shared" si="1"/>
        <v>2088</v>
      </c>
      <c r="C211" s="111">
        <f>[5]С2.5!$BU$11</f>
        <v>0</v>
      </c>
    </row>
    <row r="212" spans="2:3" hidden="1">
      <c r="B212" s="110">
        <f t="shared" si="1"/>
        <v>2089</v>
      </c>
      <c r="C212" s="111">
        <f>[5]С2.5!$BV$11</f>
        <v>0</v>
      </c>
    </row>
    <row r="213" spans="2:3" hidden="1">
      <c r="B213" s="110">
        <f t="shared" si="1"/>
        <v>2090</v>
      </c>
      <c r="C213" s="111">
        <f>[5]С2.5!$BW$11</f>
        <v>0</v>
      </c>
    </row>
    <row r="214" spans="2:3" hidden="1">
      <c r="B214" s="110">
        <f t="shared" si="1"/>
        <v>2091</v>
      </c>
      <c r="C214" s="111">
        <f>[5]С2.5!$BX$11</f>
        <v>0</v>
      </c>
    </row>
    <row r="215" spans="2:3" hidden="1">
      <c r="B215" s="110">
        <f t="shared" si="1"/>
        <v>2092</v>
      </c>
      <c r="C215" s="111">
        <f>[5]С2.5!$BY$11</f>
        <v>0</v>
      </c>
    </row>
    <row r="216" spans="2:3" hidden="1">
      <c r="B216" s="110">
        <f t="shared" si="1"/>
        <v>2093</v>
      </c>
      <c r="C216" s="111">
        <f>[5]С2.5!$BZ$11</f>
        <v>0</v>
      </c>
    </row>
    <row r="217" spans="2:3" hidden="1">
      <c r="B217" s="110">
        <f t="shared" si="1"/>
        <v>2094</v>
      </c>
      <c r="C217" s="111">
        <f>[5]С2.5!$CA$11</f>
        <v>0</v>
      </c>
    </row>
    <row r="218" spans="2:3" hidden="1">
      <c r="B218" s="110">
        <f t="shared" si="1"/>
        <v>2095</v>
      </c>
      <c r="C218" s="111">
        <f>[5]С2.5!$CB$11</f>
        <v>0</v>
      </c>
    </row>
    <row r="219" spans="2:3" hidden="1">
      <c r="B219" s="110">
        <f t="shared" si="1"/>
        <v>2096</v>
      </c>
      <c r="C219" s="111">
        <f>[5]С2.5!$CC$11</f>
        <v>0</v>
      </c>
    </row>
    <row r="220" spans="2:3" hidden="1">
      <c r="B220" s="110">
        <f t="shared" si="1"/>
        <v>2097</v>
      </c>
      <c r="C220" s="111">
        <f>[5]С2.5!$CD$11</f>
        <v>0</v>
      </c>
    </row>
    <row r="221" spans="2:3" hidden="1">
      <c r="B221" s="110">
        <f t="shared" si="1"/>
        <v>2098</v>
      </c>
      <c r="C221" s="111">
        <f>[5]С2.5!$CE$11</f>
        <v>0</v>
      </c>
    </row>
    <row r="222" spans="2:3" hidden="1">
      <c r="B222" s="110">
        <f t="shared" si="1"/>
        <v>2099</v>
      </c>
      <c r="C222" s="111">
        <f>[5]С2.5!$CF$11</f>
        <v>0</v>
      </c>
    </row>
    <row r="223" spans="2:3" ht="13.5" hidden="1" thickBot="1">
      <c r="B223" s="112">
        <f t="shared" si="1"/>
        <v>2100</v>
      </c>
      <c r="C223" s="113">
        <f>[5]С2.5!$CG$11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0241" r:id="rId3" name="Button 1">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1" t="s">
        <v>0</v>
      </c>
      <c r="C1" s="121"/>
    </row>
    <row r="2" spans="1:3">
      <c r="A2" s="3"/>
      <c r="B2" s="4" t="s">
        <v>1</v>
      </c>
      <c r="C2" s="5">
        <f ca="1">TODAY()</f>
        <v>44944</v>
      </c>
    </row>
    <row r="3" spans="1:3">
      <c r="A3" s="3"/>
      <c r="B3" s="6" t="s">
        <v>2</v>
      </c>
    </row>
    <row r="4" spans="1:3" ht="25.5">
      <c r="A4" s="8"/>
      <c r="B4" s="9" t="str">
        <f>[6]И1!D13</f>
        <v>Субъект Российской Федерации</v>
      </c>
      <c r="C4" s="10" t="str">
        <f>[6]И1!E13</f>
        <v>Новосибирская область</v>
      </c>
    </row>
    <row r="5" spans="1:3" ht="25.5">
      <c r="A5" s="8"/>
      <c r="B5" s="9" t="str">
        <f>[6]И1!D14</f>
        <v>Тип муниципального образования (выберите из списка)</v>
      </c>
      <c r="C5" s="10" t="str">
        <f>[6]И1!E14</f>
        <v>село Баган, Баганский муниципальный район</v>
      </c>
    </row>
    <row r="6" spans="1:3">
      <c r="A6" s="8"/>
      <c r="B6" s="9" t="str">
        <f>IF([6]И1!E15="","",[6]И1!D15)</f>
        <v/>
      </c>
      <c r="C6" s="10" t="str">
        <f>IF([6]И1!E15="","",[6]И1!E15)</f>
        <v/>
      </c>
    </row>
    <row r="7" spans="1:3">
      <c r="A7" s="8"/>
      <c r="B7" s="9" t="str">
        <f>[6]И1!D16</f>
        <v>Код ОКТМО</v>
      </c>
      <c r="C7" s="11" t="str">
        <f>[6]И1!E16</f>
        <v>50603404101</v>
      </c>
    </row>
    <row r="8" spans="1:3">
      <c r="A8" s="8"/>
      <c r="B8" s="12" t="str">
        <f>[6]И1!D17</f>
        <v>Система теплоснабжения</v>
      </c>
      <c r="C8" s="13">
        <f>[6]И1!E17</f>
        <v>0</v>
      </c>
    </row>
    <row r="9" spans="1:3">
      <c r="A9" s="8"/>
      <c r="B9" s="9" t="str">
        <f>[6]И1!D8</f>
        <v>Период регулирования (i)-й</v>
      </c>
      <c r="C9" s="14">
        <f>[6]И1!E8</f>
        <v>2023</v>
      </c>
    </row>
    <row r="10" spans="1:3">
      <c r="A10" s="8"/>
      <c r="B10" s="9" t="str">
        <f>[6]И1!D9</f>
        <v>Период регулирования (i-1)-й</v>
      </c>
      <c r="C10" s="14">
        <f>[6]И1!E9</f>
        <v>2022</v>
      </c>
    </row>
    <row r="11" spans="1:3">
      <c r="A11" s="8"/>
      <c r="B11" s="9" t="str">
        <f>[6]И1!D10</f>
        <v>Период регулирования (i-2)-й</v>
      </c>
      <c r="C11" s="14">
        <f>[6]И1!E10</f>
        <v>2021</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4150.2080917531321</v>
      </c>
    </row>
    <row r="18" spans="1:3" ht="42.75">
      <c r="A18" s="22" t="s">
        <v>8</v>
      </c>
      <c r="B18" s="25" t="s">
        <v>9</v>
      </c>
      <c r="C18" s="26">
        <f>[6]С1!F12</f>
        <v>1020.8673392766362</v>
      </c>
    </row>
    <row r="19" spans="1:3" ht="42.75">
      <c r="A19" s="22" t="s">
        <v>10</v>
      </c>
      <c r="B19" s="25" t="s">
        <v>11</v>
      </c>
      <c r="C19" s="26">
        <f>[6]С2!F12</f>
        <v>2104.5557832384511</v>
      </c>
    </row>
    <row r="20" spans="1:3" ht="30">
      <c r="A20" s="22" t="s">
        <v>12</v>
      </c>
      <c r="B20" s="25" t="s">
        <v>13</v>
      </c>
      <c r="C20" s="26">
        <f>[6]С3!F12</f>
        <v>503.43463965707434</v>
      </c>
    </row>
    <row r="21" spans="1:3" ht="42.75">
      <c r="A21" s="22" t="s">
        <v>14</v>
      </c>
      <c r="B21" s="25" t="s">
        <v>15</v>
      </c>
      <c r="C21" s="26">
        <f>[6]С4!F12</f>
        <v>439.97370033090829</v>
      </c>
    </row>
    <row r="22" spans="1:3" ht="30">
      <c r="A22" s="22" t="s">
        <v>16</v>
      </c>
      <c r="B22" s="25" t="s">
        <v>17</v>
      </c>
      <c r="C22" s="26">
        <f>[6]С5!F12</f>
        <v>81.376629250061413</v>
      </c>
    </row>
    <row r="23" spans="1:3" ht="43.5" thickBot="1">
      <c r="A23" s="27" t="s">
        <v>18</v>
      </c>
      <c r="B23" s="117" t="s">
        <v>19</v>
      </c>
      <c r="C23" s="28" t="str">
        <f>[6]С6!F12</f>
        <v>-</v>
      </c>
    </row>
    <row r="24" spans="1:3" ht="13.5" thickBot="1">
      <c r="A24" s="3"/>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[6]С1.1!E16</f>
        <v>5100</v>
      </c>
    </row>
    <row r="29" spans="1:3" ht="42.75">
      <c r="A29" s="22" t="s">
        <v>10</v>
      </c>
      <c r="B29" s="33" t="s">
        <v>22</v>
      </c>
      <c r="C29" s="34">
        <f>[6]С1.1!E27</f>
        <v>2744.9416666666666</v>
      </c>
    </row>
    <row r="30" spans="1:3" ht="17.25">
      <c r="A30" s="22" t="s">
        <v>12</v>
      </c>
      <c r="B30" s="33" t="s">
        <v>23</v>
      </c>
      <c r="C30" s="35">
        <f>[6]С1.1!E19</f>
        <v>0.59499999999999997</v>
      </c>
    </row>
    <row r="31" spans="1:3" ht="17.25">
      <c r="A31" s="22" t="s">
        <v>14</v>
      </c>
      <c r="B31" s="33" t="s">
        <v>24</v>
      </c>
      <c r="C31" s="35">
        <f>[6]С1.1!E20</f>
        <v>-0.113</v>
      </c>
    </row>
    <row r="32" spans="1:3" ht="30">
      <c r="A32" s="22" t="s">
        <v>16</v>
      </c>
      <c r="B32" s="36" t="s">
        <v>25</v>
      </c>
      <c r="C32" s="37">
        <f>[6]С1!F13</f>
        <v>176.4</v>
      </c>
    </row>
    <row r="33" spans="1:3">
      <c r="A33" s="22" t="s">
        <v>18</v>
      </c>
      <c r="B33" s="36" t="s">
        <v>26</v>
      </c>
      <c r="C33" s="38">
        <f>[6]С1!F16</f>
        <v>7000</v>
      </c>
    </row>
    <row r="34" spans="1:3" ht="14.25">
      <c r="A34" s="22" t="s">
        <v>27</v>
      </c>
      <c r="B34" s="39" t="s">
        <v>28</v>
      </c>
      <c r="C34" s="40">
        <f>[6]С1!F17</f>
        <v>0.72857142857142854</v>
      </c>
    </row>
    <row r="35" spans="1:3" ht="15.75">
      <c r="A35" s="41" t="s">
        <v>29</v>
      </c>
      <c r="B35" s="42" t="s">
        <v>30</v>
      </c>
      <c r="C35" s="40">
        <f>[6]С1!F20</f>
        <v>21.588411179999994</v>
      </c>
    </row>
    <row r="36" spans="1:3" ht="15.75">
      <c r="A36" s="41" t="s">
        <v>31</v>
      </c>
      <c r="B36" s="43" t="s">
        <v>32</v>
      </c>
      <c r="C36" s="40">
        <f>[6]С1!F21</f>
        <v>20.818139999999996</v>
      </c>
    </row>
    <row r="37" spans="1:3" ht="14.25">
      <c r="A37" s="41" t="s">
        <v>33</v>
      </c>
      <c r="B37" s="44" t="s">
        <v>34</v>
      </c>
      <c r="C37" s="40">
        <f>[6]С1!F22</f>
        <v>1.0369999999999999</v>
      </c>
    </row>
    <row r="38" spans="1:3" ht="53.25" thickBot="1">
      <c r="A38" s="27" t="s">
        <v>35</v>
      </c>
      <c r="B38" s="45" t="s">
        <v>36</v>
      </c>
      <c r="C38" s="46">
        <f>[6]С1!F23</f>
        <v>1.0469999999999999</v>
      </c>
    </row>
    <row r="39" spans="1:3" ht="13.5" thickBot="1">
      <c r="A39" s="47"/>
      <c r="B39" s="48"/>
      <c r="C39" s="49"/>
    </row>
    <row r="40" spans="1:3" ht="30" customHeight="1">
      <c r="A40" s="50" t="s">
        <v>37</v>
      </c>
      <c r="B40" s="118" t="s">
        <v>38</v>
      </c>
      <c r="C40" s="118"/>
    </row>
    <row r="41" spans="1:3" ht="25.5">
      <c r="A41" s="22" t="s">
        <v>39</v>
      </c>
      <c r="B41" s="36" t="s">
        <v>40</v>
      </c>
      <c r="C41" s="51" t="str">
        <f>[6]С2.1!E12</f>
        <v>V</v>
      </c>
    </row>
    <row r="42" spans="1:3" ht="25.5">
      <c r="A42" s="22" t="s">
        <v>41</v>
      </c>
      <c r="B42" s="33" t="s">
        <v>42</v>
      </c>
      <c r="C42" s="51" t="str">
        <f>[6]С2.1!E13</f>
        <v>6 и менее баллов</v>
      </c>
    </row>
    <row r="43" spans="1:3" ht="25.5">
      <c r="A43" s="22" t="s">
        <v>43</v>
      </c>
      <c r="B43" s="33" t="s">
        <v>44</v>
      </c>
      <c r="C43" s="51" t="str">
        <f>[6]С2.1!E14</f>
        <v>от 200 до 500</v>
      </c>
    </row>
    <row r="44" spans="1:3" ht="25.5">
      <c r="A44" s="22" t="s">
        <v>45</v>
      </c>
      <c r="B44" s="33" t="s">
        <v>46</v>
      </c>
      <c r="C44" s="52" t="str">
        <f>[6]С2.1!E15</f>
        <v>нет</v>
      </c>
    </row>
    <row r="45" spans="1:3" ht="30">
      <c r="A45" s="22" t="s">
        <v>47</v>
      </c>
      <c r="B45" s="33" t="s">
        <v>48</v>
      </c>
      <c r="C45" s="34">
        <f>[6]С2!F18</f>
        <v>32402.627334033532</v>
      </c>
    </row>
    <row r="46" spans="1:3" ht="30">
      <c r="A46" s="22" t="s">
        <v>49</v>
      </c>
      <c r="B46" s="53" t="s">
        <v>50</v>
      </c>
      <c r="C46" s="34">
        <f>IF([6]С2!F19&gt;0,[6]С2!F19,[6]С2!F20)</f>
        <v>23441.524932855718</v>
      </c>
    </row>
    <row r="47" spans="1:3" ht="25.5">
      <c r="A47" s="22" t="s">
        <v>51</v>
      </c>
      <c r="B47" s="54" t="s">
        <v>52</v>
      </c>
      <c r="C47" s="34">
        <f>[6]С2.1!E19</f>
        <v>-38</v>
      </c>
    </row>
    <row r="48" spans="1:3" ht="25.5">
      <c r="A48" s="22" t="s">
        <v>53</v>
      </c>
      <c r="B48" s="54" t="s">
        <v>54</v>
      </c>
      <c r="C48" s="34" t="str">
        <f>[6]С2.1!E22</f>
        <v>нет</v>
      </c>
    </row>
    <row r="49" spans="1:3" ht="38.25">
      <c r="A49" s="22" t="s">
        <v>55</v>
      </c>
      <c r="B49" s="55" t="s">
        <v>56</v>
      </c>
      <c r="C49" s="34">
        <f>[6]С2.2!E10</f>
        <v>1287</v>
      </c>
    </row>
    <row r="50" spans="1:3" ht="25.5">
      <c r="A50" s="22" t="s">
        <v>57</v>
      </c>
      <c r="B50" s="56" t="s">
        <v>58</v>
      </c>
      <c r="C50" s="34">
        <f>[6]С2.2!E12</f>
        <v>5.97</v>
      </c>
    </row>
    <row r="51" spans="1:3" ht="52.5">
      <c r="A51" s="22" t="s">
        <v>59</v>
      </c>
      <c r="B51" s="57" t="s">
        <v>60</v>
      </c>
      <c r="C51" s="34">
        <f>[6]С2.2!E13</f>
        <v>1</v>
      </c>
    </row>
    <row r="52" spans="1:3" ht="27.75">
      <c r="A52" s="22" t="s">
        <v>61</v>
      </c>
      <c r="B52" s="56" t="s">
        <v>62</v>
      </c>
      <c r="C52" s="34">
        <f>[6]С2.2!E14</f>
        <v>12104</v>
      </c>
    </row>
    <row r="53" spans="1:3" ht="25.5">
      <c r="A53" s="22" t="s">
        <v>63</v>
      </c>
      <c r="B53" s="57" t="s">
        <v>64</v>
      </c>
      <c r="C53" s="35">
        <f>[6]С2.2!E15</f>
        <v>4.8000000000000001E-2</v>
      </c>
    </row>
    <row r="54" spans="1:3">
      <c r="A54" s="22" t="s">
        <v>65</v>
      </c>
      <c r="B54" s="57" t="s">
        <v>66</v>
      </c>
      <c r="C54" s="34">
        <f>[6]С2.2!E16</f>
        <v>1</v>
      </c>
    </row>
    <row r="55" spans="1:3" ht="15.75">
      <c r="A55" s="22" t="s">
        <v>67</v>
      </c>
      <c r="B55" s="58" t="s">
        <v>68</v>
      </c>
      <c r="C55" s="34">
        <f>[6]С2!F21</f>
        <v>1</v>
      </c>
    </row>
    <row r="56" spans="1:3" ht="30">
      <c r="A56" s="59" t="s">
        <v>69</v>
      </c>
      <c r="B56" s="33" t="s">
        <v>70</v>
      </c>
      <c r="C56" s="34">
        <f>[6]С2!F13</f>
        <v>169640.22915965237</v>
      </c>
    </row>
    <row r="57" spans="1:3" ht="30">
      <c r="A57" s="59" t="s">
        <v>71</v>
      </c>
      <c r="B57" s="58" t="s">
        <v>72</v>
      </c>
      <c r="C57" s="34">
        <f>[6]С2!F14</f>
        <v>113455</v>
      </c>
    </row>
    <row r="58" spans="1:3" ht="15.75">
      <c r="A58" s="59" t="s">
        <v>73</v>
      </c>
      <c r="B58" s="60" t="s">
        <v>74</v>
      </c>
      <c r="C58" s="40">
        <f>[6]С2!F15</f>
        <v>1.071</v>
      </c>
    </row>
    <row r="59" spans="1:3" ht="15.75">
      <c r="A59" s="59" t="s">
        <v>75</v>
      </c>
      <c r="B59" s="60" t="s">
        <v>76</v>
      </c>
      <c r="C59" s="40">
        <f>[6]С2!F16</f>
        <v>1</v>
      </c>
    </row>
    <row r="60" spans="1:3" ht="17.25">
      <c r="A60" s="59" t="s">
        <v>77</v>
      </c>
      <c r="B60" s="58" t="s">
        <v>78</v>
      </c>
      <c r="C60" s="34">
        <f>[6]С2!F17</f>
        <v>1.01</v>
      </c>
    </row>
    <row r="61" spans="1:3" s="63" customFormat="1" ht="14.25">
      <c r="A61" s="59" t="s">
        <v>79</v>
      </c>
      <c r="B61" s="61" t="s">
        <v>80</v>
      </c>
      <c r="C61" s="62">
        <f>[6]С2!F33</f>
        <v>10</v>
      </c>
    </row>
    <row r="62" spans="1:3" ht="30">
      <c r="A62" s="59" t="s">
        <v>81</v>
      </c>
      <c r="B62" s="64" t="s">
        <v>82</v>
      </c>
      <c r="C62" s="34">
        <f>[6]С2!F26</f>
        <v>953.2620690799688</v>
      </c>
    </row>
    <row r="63" spans="1:3" ht="17.25">
      <c r="A63" s="59" t="s">
        <v>83</v>
      </c>
      <c r="B63" s="53" t="s">
        <v>84</v>
      </c>
      <c r="C63" s="34">
        <f>[6]С2!F27</f>
        <v>0.16419829999999999</v>
      </c>
    </row>
    <row r="64" spans="1:3" ht="17.25">
      <c r="A64" s="59" t="s">
        <v>85</v>
      </c>
      <c r="B64" s="58" t="s">
        <v>86</v>
      </c>
      <c r="C64" s="62">
        <f>[6]С2!F28</f>
        <v>4200</v>
      </c>
    </row>
    <row r="65" spans="1:3" ht="42.75">
      <c r="A65" s="59" t="s">
        <v>87</v>
      </c>
      <c r="B65" s="33" t="s">
        <v>88</v>
      </c>
      <c r="C65" s="34">
        <f>[6]С2!F22</f>
        <v>35717.748653137714</v>
      </c>
    </row>
    <row r="66" spans="1:3" ht="30">
      <c r="A66" s="59" t="s">
        <v>89</v>
      </c>
      <c r="B66" s="60" t="s">
        <v>90</v>
      </c>
      <c r="C66" s="34">
        <f>[6]С2!F23</f>
        <v>1990</v>
      </c>
    </row>
    <row r="67" spans="1:3" ht="30">
      <c r="A67" s="59" t="s">
        <v>91</v>
      </c>
      <c r="B67" s="53" t="s">
        <v>92</v>
      </c>
      <c r="C67" s="34">
        <f>[6]С2.1!E27</f>
        <v>14307.876789999998</v>
      </c>
    </row>
    <row r="68" spans="1:3" ht="38.25">
      <c r="A68" s="59" t="s">
        <v>93</v>
      </c>
      <c r="B68" s="65" t="s">
        <v>94</v>
      </c>
      <c r="C68" s="52">
        <f>[6]С2.3!E21</f>
        <v>0</v>
      </c>
    </row>
    <row r="69" spans="1:3" ht="25.5">
      <c r="A69" s="59" t="s">
        <v>95</v>
      </c>
      <c r="B69" s="66" t="s">
        <v>96</v>
      </c>
      <c r="C69" s="67">
        <f>[6]С2.3!E11</f>
        <v>9.89</v>
      </c>
    </row>
    <row r="70" spans="1:3" ht="25.5">
      <c r="A70" s="59" t="s">
        <v>97</v>
      </c>
      <c r="B70" s="66" t="s">
        <v>98</v>
      </c>
      <c r="C70" s="62">
        <f>[6]С2.3!E13</f>
        <v>300</v>
      </c>
    </row>
    <row r="71" spans="1:3" ht="25.5">
      <c r="A71" s="59" t="s">
        <v>99</v>
      </c>
      <c r="B71" s="65" t="s">
        <v>100</v>
      </c>
      <c r="C71" s="68">
        <f>IF([6]С2.3!E22&gt;0,[6]С2.3!E22,[6]С2.3!E14)</f>
        <v>61211</v>
      </c>
    </row>
    <row r="72" spans="1:3" ht="38.25">
      <c r="A72" s="59" t="s">
        <v>101</v>
      </c>
      <c r="B72" s="65" t="s">
        <v>102</v>
      </c>
      <c r="C72" s="68">
        <f>IF([6]С2.3!E23&gt;0,[6]С2.3!E23,[6]С2.3!E15)</f>
        <v>45675</v>
      </c>
    </row>
    <row r="73" spans="1:3" ht="30">
      <c r="A73" s="59" t="s">
        <v>103</v>
      </c>
      <c r="B73" s="53" t="s">
        <v>104</v>
      </c>
      <c r="C73" s="34">
        <f>[6]С2.1!E28</f>
        <v>9541.9567200000001</v>
      </c>
    </row>
    <row r="74" spans="1:3" ht="38.25">
      <c r="A74" s="59" t="s">
        <v>105</v>
      </c>
      <c r="B74" s="65" t="s">
        <v>106</v>
      </c>
      <c r="C74" s="52">
        <f>[6]С2.3!E25</f>
        <v>0</v>
      </c>
    </row>
    <row r="75" spans="1:3" ht="25.5">
      <c r="A75" s="59" t="s">
        <v>107</v>
      </c>
      <c r="B75" s="66" t="s">
        <v>108</v>
      </c>
      <c r="C75" s="67">
        <f>[6]С2.3!E12</f>
        <v>0.56000000000000005</v>
      </c>
    </row>
    <row r="76" spans="1:3" ht="25.5">
      <c r="A76" s="59" t="s">
        <v>109</v>
      </c>
      <c r="B76" s="66" t="s">
        <v>98</v>
      </c>
      <c r="C76" s="62">
        <f>[6]С2.3!E13</f>
        <v>300</v>
      </c>
    </row>
    <row r="77" spans="1:3" ht="25.5">
      <c r="A77" s="59" t="s">
        <v>110</v>
      </c>
      <c r="B77" s="69" t="s">
        <v>111</v>
      </c>
      <c r="C77" s="68">
        <f>IF([6]С2.3!E26&gt;0,[6]С2.3!E26,[6]С2.3!E16)</f>
        <v>65637</v>
      </c>
    </row>
    <row r="78" spans="1:3" ht="38.25">
      <c r="A78" s="59" t="s">
        <v>112</v>
      </c>
      <c r="B78" s="69" t="s">
        <v>113</v>
      </c>
      <c r="C78" s="68">
        <f>IF([6]С2.3!E27&gt;0,[6]С2.3!E27,[6]С2.3!E17)</f>
        <v>31684</v>
      </c>
    </row>
    <row r="79" spans="1:3" ht="17.25">
      <c r="A79" s="59" t="s">
        <v>114</v>
      </c>
      <c r="B79" s="33" t="s">
        <v>115</v>
      </c>
      <c r="C79" s="35">
        <f>[6]С2!F29</f>
        <v>0.128978033685065</v>
      </c>
    </row>
    <row r="80" spans="1:3" ht="30">
      <c r="A80" s="59" t="s">
        <v>116</v>
      </c>
      <c r="B80" s="53" t="s">
        <v>117</v>
      </c>
      <c r="C80" s="70">
        <f>[6]С2!F30</f>
        <v>0.11668498168498169</v>
      </c>
    </row>
    <row r="81" spans="1:3" ht="17.25">
      <c r="A81" s="59" t="s">
        <v>118</v>
      </c>
      <c r="B81" s="71" t="s">
        <v>119</v>
      </c>
      <c r="C81" s="35">
        <f>[6]С2!F31</f>
        <v>0.13880000000000001</v>
      </c>
    </row>
    <row r="82" spans="1:3" s="63" customFormat="1" ht="18" thickBot="1">
      <c r="A82" s="72" t="s">
        <v>120</v>
      </c>
      <c r="B82" s="73" t="s">
        <v>121</v>
      </c>
      <c r="C82" s="74">
        <f>[6]С2!F32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[6]С3!F14</f>
        <v>6990.5574808698702</v>
      </c>
    </row>
    <row r="86" spans="1:3" s="63" customFormat="1" ht="42.75">
      <c r="A86" s="77" t="s">
        <v>126</v>
      </c>
      <c r="B86" s="53" t="s">
        <v>127</v>
      </c>
      <c r="C86" s="78">
        <f>[6]С3!F15</f>
        <v>0.2</v>
      </c>
    </row>
    <row r="87" spans="1:3" s="63" customFormat="1" ht="14.25">
      <c r="A87" s="77" t="s">
        <v>128</v>
      </c>
      <c r="B87" s="79" t="s">
        <v>129</v>
      </c>
      <c r="C87" s="62">
        <f>[6]С3!F18</f>
        <v>15</v>
      </c>
    </row>
    <row r="88" spans="1:3" s="63" customFormat="1" ht="17.25">
      <c r="A88" s="77" t="s">
        <v>130</v>
      </c>
      <c r="B88" s="33" t="s">
        <v>131</v>
      </c>
      <c r="C88" s="34">
        <f>[6]С3!F19</f>
        <v>3487.1555421534131</v>
      </c>
    </row>
    <row r="89" spans="1:3" s="63" customFormat="1" ht="55.5">
      <c r="A89" s="77" t="s">
        <v>132</v>
      </c>
      <c r="B89" s="53" t="s">
        <v>133</v>
      </c>
      <c r="C89" s="80">
        <f>[6]С3!F20</f>
        <v>2.1999999999999999E-2</v>
      </c>
    </row>
    <row r="90" spans="1:3" s="63" customFormat="1" ht="14.25">
      <c r="A90" s="77" t="s">
        <v>134</v>
      </c>
      <c r="B90" s="58" t="s">
        <v>80</v>
      </c>
      <c r="C90" s="62">
        <f>[6]С3!F21</f>
        <v>10</v>
      </c>
    </row>
    <row r="91" spans="1:3" s="63" customFormat="1" ht="17.25">
      <c r="A91" s="77" t="s">
        <v>135</v>
      </c>
      <c r="B91" s="33" t="s">
        <v>136</v>
      </c>
      <c r="C91" s="34">
        <f>[6]С3!F22</f>
        <v>2.8597862072399063</v>
      </c>
    </row>
    <row r="92" spans="1:3" s="63" customFormat="1" ht="55.5">
      <c r="A92" s="77" t="s">
        <v>137</v>
      </c>
      <c r="B92" s="53" t="s">
        <v>138</v>
      </c>
      <c r="C92" s="80">
        <f>[6]С3!F23</f>
        <v>3.0000000000000001E-3</v>
      </c>
    </row>
    <row r="93" spans="1:3" s="63" customFormat="1" ht="27.75" thickBot="1">
      <c r="A93" s="81" t="s">
        <v>139</v>
      </c>
      <c r="B93" s="82" t="s">
        <v>140</v>
      </c>
      <c r="C93" s="83">
        <f>[6]С3!F24</f>
        <v>953.2620690799688</v>
      </c>
    </row>
    <row r="94" spans="1:3" ht="13.5" thickBot="1">
      <c r="A94" s="47"/>
      <c r="B94" s="75"/>
      <c r="C94" s="15"/>
    </row>
    <row r="95" spans="1:3" ht="30" customHeight="1">
      <c r="A95" s="84" t="s">
        <v>141</v>
      </c>
      <c r="B95" s="118" t="s">
        <v>142</v>
      </c>
      <c r="C95" s="118"/>
    </row>
    <row r="96" spans="1:3" ht="30">
      <c r="A96" s="59" t="s">
        <v>143</v>
      </c>
      <c r="B96" s="33" t="s">
        <v>144</v>
      </c>
      <c r="C96" s="34">
        <f>[6]С4!F16</f>
        <v>1652.5</v>
      </c>
    </row>
    <row r="97" spans="1:3" ht="30">
      <c r="A97" s="59" t="s">
        <v>145</v>
      </c>
      <c r="B97" s="58" t="s">
        <v>146</v>
      </c>
      <c r="C97" s="34">
        <f>[6]С4!F17</f>
        <v>73547</v>
      </c>
    </row>
    <row r="98" spans="1:3" ht="17.25">
      <c r="A98" s="59" t="s">
        <v>147</v>
      </c>
      <c r="B98" s="58" t="s">
        <v>148</v>
      </c>
      <c r="C98" s="40">
        <f>[6]С4!F18</f>
        <v>0.02</v>
      </c>
    </row>
    <row r="99" spans="1:3" ht="30">
      <c r="A99" s="59" t="s">
        <v>149</v>
      </c>
      <c r="B99" s="58" t="s">
        <v>150</v>
      </c>
      <c r="C99" s="34">
        <f>[6]С4!F19</f>
        <v>12104</v>
      </c>
    </row>
    <row r="100" spans="1:3" ht="31.5">
      <c r="A100" s="59" t="s">
        <v>151</v>
      </c>
      <c r="B100" s="58" t="s">
        <v>152</v>
      </c>
      <c r="C100" s="40">
        <f>[6]С4!F20</f>
        <v>1.4999999999999999E-2</v>
      </c>
    </row>
    <row r="101" spans="1:3" ht="30">
      <c r="A101" s="59" t="s">
        <v>153</v>
      </c>
      <c r="B101" s="33" t="s">
        <v>154</v>
      </c>
      <c r="C101" s="34">
        <f>[6]С4!F21</f>
        <v>1933.1949342509995</v>
      </c>
    </row>
    <row r="102" spans="1:3" ht="24" customHeight="1">
      <c r="A102" s="59" t="s">
        <v>155</v>
      </c>
      <c r="B102" s="53" t="s">
        <v>156</v>
      </c>
      <c r="C102" s="85">
        <f>IF([6]С4.2!F8="да",[6]С4.2!D21,[6]С4.2!D15)</f>
        <v>0</v>
      </c>
    </row>
    <row r="103" spans="1:3" ht="68.25">
      <c r="A103" s="59" t="s">
        <v>157</v>
      </c>
      <c r="B103" s="53" t="s">
        <v>158</v>
      </c>
      <c r="C103" s="34">
        <f>[6]С4!F22</f>
        <v>3.6112641666666665</v>
      </c>
    </row>
    <row r="104" spans="1:3" ht="30">
      <c r="A104" s="59" t="s">
        <v>159</v>
      </c>
      <c r="B104" s="58" t="s">
        <v>160</v>
      </c>
      <c r="C104" s="34">
        <f>[6]С4!F23</f>
        <v>180</v>
      </c>
    </row>
    <row r="105" spans="1:3" ht="14.25">
      <c r="A105" s="59" t="s">
        <v>161</v>
      </c>
      <c r="B105" s="53" t="s">
        <v>162</v>
      </c>
      <c r="C105" s="34">
        <f>[6]С4!F24</f>
        <v>8497.1999999999989</v>
      </c>
    </row>
    <row r="106" spans="1:3" ht="14.25">
      <c r="A106" s="59" t="s">
        <v>163</v>
      </c>
      <c r="B106" s="58" t="s">
        <v>164</v>
      </c>
      <c r="C106" s="40">
        <f>[6]С4!F25</f>
        <v>0.35</v>
      </c>
    </row>
    <row r="107" spans="1:3" ht="17.25">
      <c r="A107" s="59" t="s">
        <v>165</v>
      </c>
      <c r="B107" s="33" t="s">
        <v>166</v>
      </c>
      <c r="C107" s="34">
        <f>[6]С4!F26</f>
        <v>93.349710000000002</v>
      </c>
    </row>
    <row r="108" spans="1:3" ht="25.5">
      <c r="A108" s="59" t="s">
        <v>167</v>
      </c>
      <c r="B108" s="53" t="s">
        <v>94</v>
      </c>
      <c r="C108" s="85">
        <f>[6]С4.3!E16</f>
        <v>0</v>
      </c>
    </row>
    <row r="109" spans="1:3" ht="25.5">
      <c r="A109" s="59" t="s">
        <v>168</v>
      </c>
      <c r="B109" s="53" t="s">
        <v>169</v>
      </c>
      <c r="C109" s="34">
        <f>[6]С4.3!E17</f>
        <v>25.09</v>
      </c>
    </row>
    <row r="110" spans="1:3" ht="38.25">
      <c r="A110" s="59" t="s">
        <v>170</v>
      </c>
      <c r="B110" s="53" t="s">
        <v>106</v>
      </c>
      <c r="C110" s="85">
        <f>[6]С4.3!E18</f>
        <v>0</v>
      </c>
    </row>
    <row r="111" spans="1:3">
      <c r="A111" s="59" t="s">
        <v>171</v>
      </c>
      <c r="B111" s="53" t="s">
        <v>172</v>
      </c>
      <c r="C111" s="34">
        <f>[6]С4.3!E19</f>
        <v>26.27</v>
      </c>
    </row>
    <row r="112" spans="1:3">
      <c r="A112" s="59" t="s">
        <v>173</v>
      </c>
      <c r="B112" s="58" t="s">
        <v>174</v>
      </c>
      <c r="C112" s="34">
        <f>[6]С4.3!E11</f>
        <v>1871</v>
      </c>
    </row>
    <row r="113" spans="1:3">
      <c r="A113" s="59" t="s">
        <v>175</v>
      </c>
      <c r="B113" s="58" t="s">
        <v>176</v>
      </c>
      <c r="C113" s="52">
        <f>[6]С4.3!E12</f>
        <v>1636</v>
      </c>
    </row>
    <row r="114" spans="1:3">
      <c r="A114" s="59" t="s">
        <v>177</v>
      </c>
      <c r="B114" s="58" t="s">
        <v>178</v>
      </c>
      <c r="C114" s="52">
        <f>[6]С4.3!E13</f>
        <v>204</v>
      </c>
    </row>
    <row r="115" spans="1:3" ht="30">
      <c r="A115" s="59" t="s">
        <v>179</v>
      </c>
      <c r="B115" s="33" t="s">
        <v>180</v>
      </c>
      <c r="C115" s="34">
        <f>[6]С4!F27</f>
        <v>1326.0219970470876</v>
      </c>
    </row>
    <row r="116" spans="1:3" ht="25.5">
      <c r="A116" s="59" t="s">
        <v>181</v>
      </c>
      <c r="B116" s="53" t="s">
        <v>182</v>
      </c>
      <c r="C116" s="34">
        <f>[6]С4!F28</f>
        <v>1018.4500745369336</v>
      </c>
    </row>
    <row r="117" spans="1:3" ht="42.75">
      <c r="A117" s="59" t="s">
        <v>183</v>
      </c>
      <c r="B117" s="53" t="s">
        <v>184</v>
      </c>
      <c r="C117" s="34">
        <f>[6]С4!F29</f>
        <v>307.57192251015391</v>
      </c>
    </row>
    <row r="118" spans="1:3" ht="30">
      <c r="A118" s="59" t="s">
        <v>185</v>
      </c>
      <c r="B118" s="39" t="s">
        <v>186</v>
      </c>
      <c r="C118" s="34">
        <f>[6]С4!F30</f>
        <v>2241.056995120678</v>
      </c>
    </row>
    <row r="119" spans="1:3" ht="42.75">
      <c r="A119" s="59" t="s">
        <v>187</v>
      </c>
      <c r="B119" s="86" t="s">
        <v>188</v>
      </c>
      <c r="C119" s="34">
        <f>[6]С4!F33</f>
        <v>1504.7198243341957</v>
      </c>
    </row>
    <row r="120" spans="1:3" ht="30">
      <c r="A120" s="59" t="s">
        <v>189</v>
      </c>
      <c r="B120" s="87" t="s">
        <v>190</v>
      </c>
      <c r="C120" s="34">
        <f>[6]С4!F35</f>
        <v>17.040680999999999</v>
      </c>
    </row>
    <row r="121" spans="1:3" ht="14.25">
      <c r="A121" s="59" t="s">
        <v>191</v>
      </c>
      <c r="B121" s="56" t="s">
        <v>192</v>
      </c>
      <c r="C121" s="34">
        <f>[6]С4!F36</f>
        <v>14319.9</v>
      </c>
    </row>
    <row r="122" spans="1:3" ht="28.5" thickBot="1">
      <c r="A122" s="72" t="s">
        <v>193</v>
      </c>
      <c r="B122" s="88" t="s">
        <v>194</v>
      </c>
      <c r="C122" s="83">
        <f>[6]С4!F37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[6]С5!F17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[6]С2!F37</f>
        <v>20.818139999999996</v>
      </c>
    </row>
    <row r="136" spans="1:4" ht="14.25">
      <c r="A136" s="59" t="s">
        <v>216</v>
      </c>
      <c r="B136" s="101" t="s">
        <v>217</v>
      </c>
      <c r="C136" s="34">
        <f>[6]С2!F38</f>
        <v>7</v>
      </c>
    </row>
    <row r="137" spans="1:4" ht="17.25">
      <c r="A137" s="59" t="s">
        <v>218</v>
      </c>
      <c r="B137" s="101" t="s">
        <v>219</v>
      </c>
      <c r="C137" s="34">
        <f>[6]С2!F40</f>
        <v>0.97</v>
      </c>
    </row>
    <row r="138" spans="1:4" ht="15" thickBot="1">
      <c r="A138" s="72" t="s">
        <v>220</v>
      </c>
      <c r="B138" s="102" t="s">
        <v>221</v>
      </c>
      <c r="C138" s="46">
        <f>[6]С2!F42</f>
        <v>0.35</v>
      </c>
    </row>
    <row r="139" spans="1:4" s="89" customFormat="1" ht="13.5" thickBot="1">
      <c r="A139" s="47"/>
      <c r="B139" s="75"/>
      <c r="C139" s="15"/>
    </row>
    <row r="140" spans="1:4" ht="30">
      <c r="A140" s="84" t="s">
        <v>222</v>
      </c>
      <c r="B140" s="103" t="s">
        <v>223</v>
      </c>
      <c r="C140" s="104">
        <f>[6]С2!F35</f>
        <v>1.3822747209000001</v>
      </c>
      <c r="D140" s="89"/>
    </row>
    <row r="141" spans="1:4" ht="22.7" customHeight="1" thickBot="1">
      <c r="A141" s="72" t="s">
        <v>224</v>
      </c>
      <c r="B141" s="120" t="s">
        <v>225</v>
      </c>
      <c r="C141" s="120"/>
      <c r="D141" s="89"/>
    </row>
    <row r="142" spans="1:4" ht="13.5" thickBot="1">
      <c r="A142" s="105"/>
      <c r="B142" s="106" t="s">
        <v>226</v>
      </c>
      <c r="C142" s="107"/>
      <c r="D142" s="89"/>
    </row>
    <row r="143" spans="1:4">
      <c r="A143" s="105"/>
      <c r="B143" s="108">
        <v>2020</v>
      </c>
      <c r="C143" s="109">
        <f>[6]С2.5!$E$11</f>
        <v>-2.9000000000000026E-2</v>
      </c>
      <c r="D143" s="89"/>
    </row>
    <row r="144" spans="1:4">
      <c r="A144" s="105"/>
      <c r="B144" s="110">
        <f>B143+1</f>
        <v>2021</v>
      </c>
      <c r="C144" s="111">
        <f>[6]С2.5!$F$11</f>
        <v>0.245</v>
      </c>
      <c r="D144" s="89"/>
    </row>
    <row r="145" spans="1:4">
      <c r="A145" s="105"/>
      <c r="B145" s="110">
        <f t="shared" ref="B145:B208" si="0">B144+1</f>
        <v>2022</v>
      </c>
      <c r="C145" s="111">
        <f>[6]С2.5!$G$11</f>
        <v>0.121</v>
      </c>
      <c r="D145" s="89"/>
    </row>
    <row r="146" spans="1:4" ht="13.5" thickBot="1">
      <c r="A146" s="105"/>
      <c r="B146" s="112">
        <f t="shared" si="0"/>
        <v>2023</v>
      </c>
      <c r="C146" s="113">
        <f>[6]С2.5!$H$11</f>
        <v>0.02</v>
      </c>
      <c r="D146" s="89"/>
    </row>
    <row r="147" spans="1:4" hidden="1">
      <c r="A147" s="105"/>
      <c r="B147" s="114">
        <f t="shared" si="0"/>
        <v>2024</v>
      </c>
      <c r="C147" s="115">
        <f>[6]С2.5!$I$11</f>
        <v>-2.93E-2</v>
      </c>
      <c r="D147" s="89"/>
    </row>
    <row r="148" spans="1:4" hidden="1">
      <c r="A148" s="105"/>
      <c r="B148" s="110">
        <f t="shared" si="0"/>
        <v>2025</v>
      </c>
      <c r="C148" s="111">
        <f>[6]С2.5!$J$11</f>
        <v>0.21215960863291</v>
      </c>
      <c r="D148" s="89"/>
    </row>
    <row r="149" spans="1:4" hidden="1">
      <c r="A149" s="105"/>
      <c r="B149" s="110">
        <f t="shared" si="0"/>
        <v>2026</v>
      </c>
      <c r="C149" s="111">
        <f>[6]С2.5!$K$11</f>
        <v>3.5813361771260002E-2</v>
      </c>
      <c r="D149" s="89"/>
    </row>
    <row r="150" spans="1:4" hidden="1">
      <c r="A150" s="105"/>
      <c r="B150" s="110">
        <f t="shared" si="0"/>
        <v>2027</v>
      </c>
      <c r="C150" s="111">
        <f>[6]С2.5!$L$11</f>
        <v>3.2682303599220003E-2</v>
      </c>
      <c r="D150" s="89"/>
    </row>
    <row r="151" spans="1:4" hidden="1">
      <c r="A151" s="105"/>
      <c r="B151" s="110">
        <f t="shared" si="0"/>
        <v>2028</v>
      </c>
      <c r="C151" s="111">
        <f>[6]С2.5!$M$11</f>
        <v>0</v>
      </c>
      <c r="D151" s="89"/>
    </row>
    <row r="152" spans="1:4" hidden="1">
      <c r="A152" s="105"/>
      <c r="B152" s="110">
        <f t="shared" si="0"/>
        <v>2029</v>
      </c>
      <c r="C152" s="111">
        <f>[6]С2.5!$N$11</f>
        <v>0</v>
      </c>
      <c r="D152" s="89"/>
    </row>
    <row r="153" spans="1:4" hidden="1">
      <c r="A153" s="105"/>
      <c r="B153" s="110">
        <f t="shared" si="0"/>
        <v>2030</v>
      </c>
      <c r="C153" s="111">
        <f>[6]С2.5!$O$11</f>
        <v>0</v>
      </c>
      <c r="D153" s="89"/>
    </row>
    <row r="154" spans="1:4" hidden="1">
      <c r="A154" s="105"/>
      <c r="B154" s="110">
        <f t="shared" si="0"/>
        <v>2031</v>
      </c>
      <c r="C154" s="111">
        <f>[6]С2.5!$P$11</f>
        <v>0</v>
      </c>
      <c r="D154" s="89"/>
    </row>
    <row r="155" spans="1:4" hidden="1">
      <c r="A155" s="89"/>
      <c r="B155" s="110">
        <f t="shared" si="0"/>
        <v>2032</v>
      </c>
      <c r="C155" s="111">
        <f>[6]С2.5!$Q$11</f>
        <v>0</v>
      </c>
      <c r="D155" s="89"/>
    </row>
    <row r="156" spans="1:4" hidden="1">
      <c r="A156" s="89"/>
      <c r="B156" s="110">
        <f t="shared" si="0"/>
        <v>2033</v>
      </c>
      <c r="C156" s="111">
        <f>[6]С2.5!$R$11</f>
        <v>0</v>
      </c>
      <c r="D156" s="89"/>
    </row>
    <row r="157" spans="1:4" hidden="1">
      <c r="B157" s="110">
        <f t="shared" si="0"/>
        <v>2034</v>
      </c>
      <c r="C157" s="111">
        <f>[6]С2.5!$S$11</f>
        <v>0</v>
      </c>
    </row>
    <row r="158" spans="1:4" hidden="1">
      <c r="B158" s="110">
        <f t="shared" si="0"/>
        <v>2035</v>
      </c>
      <c r="C158" s="111">
        <f>[6]С2.5!$T$11</f>
        <v>0</v>
      </c>
    </row>
    <row r="159" spans="1:4" hidden="1">
      <c r="B159" s="110">
        <f t="shared" si="0"/>
        <v>2036</v>
      </c>
      <c r="C159" s="111">
        <f>[6]С2.5!$U$11</f>
        <v>0</v>
      </c>
    </row>
    <row r="160" spans="1:4" hidden="1">
      <c r="B160" s="110">
        <f t="shared" si="0"/>
        <v>2037</v>
      </c>
      <c r="C160" s="111">
        <f>[6]С2.5!$V$11</f>
        <v>0</v>
      </c>
    </row>
    <row r="161" spans="2:3" hidden="1">
      <c r="B161" s="110">
        <f t="shared" si="0"/>
        <v>2038</v>
      </c>
      <c r="C161" s="111">
        <f>[6]С2.5!$W$11</f>
        <v>0</v>
      </c>
    </row>
    <row r="162" spans="2:3" hidden="1">
      <c r="B162" s="110">
        <f t="shared" si="0"/>
        <v>2039</v>
      </c>
      <c r="C162" s="111">
        <f>[6]С2.5!$X$11</f>
        <v>0</v>
      </c>
    </row>
    <row r="163" spans="2:3" hidden="1">
      <c r="B163" s="110">
        <f t="shared" si="0"/>
        <v>2040</v>
      </c>
      <c r="C163" s="111">
        <f>[6]С2.5!$Y$11</f>
        <v>0</v>
      </c>
    </row>
    <row r="164" spans="2:3" hidden="1">
      <c r="B164" s="110">
        <f t="shared" si="0"/>
        <v>2041</v>
      </c>
      <c r="C164" s="111">
        <f>[6]С2.5!$Z$11</f>
        <v>0</v>
      </c>
    </row>
    <row r="165" spans="2:3" hidden="1">
      <c r="B165" s="110">
        <f t="shared" si="0"/>
        <v>2042</v>
      </c>
      <c r="C165" s="111">
        <f>[6]С2.5!$AA$11</f>
        <v>0</v>
      </c>
    </row>
    <row r="166" spans="2:3" hidden="1">
      <c r="B166" s="110">
        <f t="shared" si="0"/>
        <v>2043</v>
      </c>
      <c r="C166" s="111">
        <f>[6]С2.5!$AB$11</f>
        <v>0</v>
      </c>
    </row>
    <row r="167" spans="2:3" hidden="1">
      <c r="B167" s="110">
        <f t="shared" si="0"/>
        <v>2044</v>
      </c>
      <c r="C167" s="111">
        <f>[6]С2.5!$AC$11</f>
        <v>0</v>
      </c>
    </row>
    <row r="168" spans="2:3" hidden="1">
      <c r="B168" s="110">
        <f t="shared" si="0"/>
        <v>2045</v>
      </c>
      <c r="C168" s="111">
        <f>[6]С2.5!$AD$11</f>
        <v>0</v>
      </c>
    </row>
    <row r="169" spans="2:3" hidden="1">
      <c r="B169" s="110">
        <f t="shared" si="0"/>
        <v>2046</v>
      </c>
      <c r="C169" s="111">
        <f>[6]С2.5!$AE$11</f>
        <v>0</v>
      </c>
    </row>
    <row r="170" spans="2:3" hidden="1">
      <c r="B170" s="110">
        <f t="shared" si="0"/>
        <v>2047</v>
      </c>
      <c r="C170" s="111">
        <f>[6]С2.5!$AF$11</f>
        <v>0</v>
      </c>
    </row>
    <row r="171" spans="2:3" hidden="1">
      <c r="B171" s="110">
        <f t="shared" si="0"/>
        <v>2048</v>
      </c>
      <c r="C171" s="111">
        <f>[6]С2.5!$AG$11</f>
        <v>0</v>
      </c>
    </row>
    <row r="172" spans="2:3" hidden="1">
      <c r="B172" s="110">
        <f t="shared" si="0"/>
        <v>2049</v>
      </c>
      <c r="C172" s="111">
        <f>[6]С2.5!$AH$11</f>
        <v>0</v>
      </c>
    </row>
    <row r="173" spans="2:3" hidden="1">
      <c r="B173" s="110">
        <f t="shared" si="0"/>
        <v>2050</v>
      </c>
      <c r="C173" s="111">
        <f>[6]С2.5!$AI$11</f>
        <v>0</v>
      </c>
    </row>
    <row r="174" spans="2:3" hidden="1">
      <c r="B174" s="110">
        <f t="shared" si="0"/>
        <v>2051</v>
      </c>
      <c r="C174" s="111">
        <f>[6]С2.5!$AJ$11</f>
        <v>0</v>
      </c>
    </row>
    <row r="175" spans="2:3" hidden="1">
      <c r="B175" s="110">
        <f t="shared" si="0"/>
        <v>2052</v>
      </c>
      <c r="C175" s="111">
        <f>[6]С2.5!$AK$11</f>
        <v>0</v>
      </c>
    </row>
    <row r="176" spans="2:3" hidden="1">
      <c r="B176" s="110">
        <f t="shared" si="0"/>
        <v>2053</v>
      </c>
      <c r="C176" s="111">
        <f>[6]С2.5!$AL$11</f>
        <v>0</v>
      </c>
    </row>
    <row r="177" spans="2:3" hidden="1">
      <c r="B177" s="110">
        <f t="shared" si="0"/>
        <v>2054</v>
      </c>
      <c r="C177" s="111">
        <f>[6]С2.5!$AM$11</f>
        <v>0</v>
      </c>
    </row>
    <row r="178" spans="2:3" hidden="1">
      <c r="B178" s="110">
        <f t="shared" si="0"/>
        <v>2055</v>
      </c>
      <c r="C178" s="111">
        <f>[6]С2.5!$AN$11</f>
        <v>0</v>
      </c>
    </row>
    <row r="179" spans="2:3" hidden="1">
      <c r="B179" s="110">
        <f t="shared" si="0"/>
        <v>2056</v>
      </c>
      <c r="C179" s="111">
        <f>[6]С2.5!$AO$11</f>
        <v>0</v>
      </c>
    </row>
    <row r="180" spans="2:3" hidden="1">
      <c r="B180" s="110">
        <f t="shared" si="0"/>
        <v>2057</v>
      </c>
      <c r="C180" s="111">
        <f>[6]С2.5!$AP$11</f>
        <v>0</v>
      </c>
    </row>
    <row r="181" spans="2:3" hidden="1">
      <c r="B181" s="110">
        <f t="shared" si="0"/>
        <v>2058</v>
      </c>
      <c r="C181" s="111">
        <f>[6]С2.5!$AQ$11</f>
        <v>0</v>
      </c>
    </row>
    <row r="182" spans="2:3" hidden="1">
      <c r="B182" s="110">
        <f t="shared" si="0"/>
        <v>2059</v>
      </c>
      <c r="C182" s="111">
        <f>[6]С2.5!$AR$11</f>
        <v>0</v>
      </c>
    </row>
    <row r="183" spans="2:3" hidden="1">
      <c r="B183" s="110">
        <f t="shared" si="0"/>
        <v>2060</v>
      </c>
      <c r="C183" s="111">
        <f>[6]С2.5!$AS$11</f>
        <v>0</v>
      </c>
    </row>
    <row r="184" spans="2:3" hidden="1">
      <c r="B184" s="110">
        <f t="shared" si="0"/>
        <v>2061</v>
      </c>
      <c r="C184" s="111">
        <f>[6]С2.5!$AT$11</f>
        <v>0</v>
      </c>
    </row>
    <row r="185" spans="2:3" hidden="1">
      <c r="B185" s="110">
        <f t="shared" si="0"/>
        <v>2062</v>
      </c>
      <c r="C185" s="111">
        <f>[6]С2.5!$AU$11</f>
        <v>0</v>
      </c>
    </row>
    <row r="186" spans="2:3" hidden="1">
      <c r="B186" s="110">
        <f t="shared" si="0"/>
        <v>2063</v>
      </c>
      <c r="C186" s="111">
        <f>[6]С2.5!$AV$11</f>
        <v>0</v>
      </c>
    </row>
    <row r="187" spans="2:3" hidden="1">
      <c r="B187" s="110">
        <f t="shared" si="0"/>
        <v>2064</v>
      </c>
      <c r="C187" s="111">
        <f>[6]С2.5!$AW$11</f>
        <v>0</v>
      </c>
    </row>
    <row r="188" spans="2:3" hidden="1">
      <c r="B188" s="110">
        <f t="shared" si="0"/>
        <v>2065</v>
      </c>
      <c r="C188" s="111">
        <f>[6]С2.5!$AX$11</f>
        <v>0</v>
      </c>
    </row>
    <row r="189" spans="2:3" hidden="1">
      <c r="B189" s="110">
        <f t="shared" si="0"/>
        <v>2066</v>
      </c>
      <c r="C189" s="111">
        <f>[6]С2.5!$AY$11</f>
        <v>0</v>
      </c>
    </row>
    <row r="190" spans="2:3" hidden="1">
      <c r="B190" s="110">
        <f t="shared" si="0"/>
        <v>2067</v>
      </c>
      <c r="C190" s="111">
        <f>[6]С2.5!$AZ$11</f>
        <v>0</v>
      </c>
    </row>
    <row r="191" spans="2:3" hidden="1">
      <c r="B191" s="110">
        <f t="shared" si="0"/>
        <v>2068</v>
      </c>
      <c r="C191" s="111">
        <f>[6]С2.5!$BA$11</f>
        <v>0</v>
      </c>
    </row>
    <row r="192" spans="2:3" hidden="1">
      <c r="B192" s="110">
        <f t="shared" si="0"/>
        <v>2069</v>
      </c>
      <c r="C192" s="111">
        <f>[6]С2.5!$BB$11</f>
        <v>0</v>
      </c>
    </row>
    <row r="193" spans="2:3" hidden="1">
      <c r="B193" s="110">
        <f t="shared" si="0"/>
        <v>2070</v>
      </c>
      <c r="C193" s="111">
        <f>[6]С2.5!$BC$11</f>
        <v>0</v>
      </c>
    </row>
    <row r="194" spans="2:3" hidden="1">
      <c r="B194" s="110">
        <f t="shared" si="0"/>
        <v>2071</v>
      </c>
      <c r="C194" s="111">
        <f>[6]С2.5!$BD$11</f>
        <v>0</v>
      </c>
    </row>
    <row r="195" spans="2:3" hidden="1">
      <c r="B195" s="110">
        <f t="shared" si="0"/>
        <v>2072</v>
      </c>
      <c r="C195" s="111">
        <f>[6]С2.5!$BE$11</f>
        <v>0</v>
      </c>
    </row>
    <row r="196" spans="2:3" hidden="1">
      <c r="B196" s="110">
        <f t="shared" si="0"/>
        <v>2073</v>
      </c>
      <c r="C196" s="111">
        <f>[6]С2.5!$BF$11</f>
        <v>0</v>
      </c>
    </row>
    <row r="197" spans="2:3" hidden="1">
      <c r="B197" s="110">
        <f t="shared" si="0"/>
        <v>2074</v>
      </c>
      <c r="C197" s="111">
        <f>[6]С2.5!$BG$11</f>
        <v>0</v>
      </c>
    </row>
    <row r="198" spans="2:3" hidden="1">
      <c r="B198" s="110">
        <f t="shared" si="0"/>
        <v>2075</v>
      </c>
      <c r="C198" s="111">
        <f>[6]С2.5!$BH$11</f>
        <v>0</v>
      </c>
    </row>
    <row r="199" spans="2:3" hidden="1">
      <c r="B199" s="110">
        <f t="shared" si="0"/>
        <v>2076</v>
      </c>
      <c r="C199" s="111">
        <f>[6]С2.5!$BI$11</f>
        <v>0</v>
      </c>
    </row>
    <row r="200" spans="2:3" hidden="1">
      <c r="B200" s="110">
        <f t="shared" si="0"/>
        <v>2077</v>
      </c>
      <c r="C200" s="111">
        <f>[6]С2.5!$BJ$11</f>
        <v>0</v>
      </c>
    </row>
    <row r="201" spans="2:3" hidden="1">
      <c r="B201" s="110">
        <f t="shared" si="0"/>
        <v>2078</v>
      </c>
      <c r="C201" s="111">
        <f>[6]С2.5!$BK$11</f>
        <v>0</v>
      </c>
    </row>
    <row r="202" spans="2:3" hidden="1">
      <c r="B202" s="110">
        <f t="shared" si="0"/>
        <v>2079</v>
      </c>
      <c r="C202" s="111">
        <f>[6]С2.5!$BL$11</f>
        <v>0</v>
      </c>
    </row>
    <row r="203" spans="2:3" hidden="1">
      <c r="B203" s="110">
        <f t="shared" si="0"/>
        <v>2080</v>
      </c>
      <c r="C203" s="111">
        <f>[6]С2.5!$BM$11</f>
        <v>0</v>
      </c>
    </row>
    <row r="204" spans="2:3" hidden="1">
      <c r="B204" s="110">
        <f t="shared" si="0"/>
        <v>2081</v>
      </c>
      <c r="C204" s="111">
        <f>[6]С2.5!$BN$11</f>
        <v>0</v>
      </c>
    </row>
    <row r="205" spans="2:3" hidden="1">
      <c r="B205" s="110">
        <f t="shared" si="0"/>
        <v>2082</v>
      </c>
      <c r="C205" s="111">
        <f>[6]С2.5!$BO$11</f>
        <v>0</v>
      </c>
    </row>
    <row r="206" spans="2:3" hidden="1">
      <c r="B206" s="110">
        <f t="shared" si="0"/>
        <v>2083</v>
      </c>
      <c r="C206" s="111">
        <f>[6]С2.5!$BP$11</f>
        <v>0</v>
      </c>
    </row>
    <row r="207" spans="2:3" hidden="1">
      <c r="B207" s="110">
        <f t="shared" si="0"/>
        <v>2084</v>
      </c>
      <c r="C207" s="111">
        <f>[6]С2.5!$BQ$11</f>
        <v>0</v>
      </c>
    </row>
    <row r="208" spans="2:3" hidden="1">
      <c r="B208" s="110">
        <f t="shared" si="0"/>
        <v>2085</v>
      </c>
      <c r="C208" s="111">
        <f>[6]С2.5!$BR$11</f>
        <v>0</v>
      </c>
    </row>
    <row r="209" spans="2:3" hidden="1">
      <c r="B209" s="110">
        <f t="shared" ref="B209:B223" si="1">B208+1</f>
        <v>2086</v>
      </c>
      <c r="C209" s="111">
        <f>[6]С2.5!$BS$11</f>
        <v>0</v>
      </c>
    </row>
    <row r="210" spans="2:3" hidden="1">
      <c r="B210" s="110">
        <f t="shared" si="1"/>
        <v>2087</v>
      </c>
      <c r="C210" s="111">
        <f>[6]С2.5!$BT$11</f>
        <v>0</v>
      </c>
    </row>
    <row r="211" spans="2:3" hidden="1">
      <c r="B211" s="110">
        <f t="shared" si="1"/>
        <v>2088</v>
      </c>
      <c r="C211" s="111">
        <f>[6]С2.5!$BU$11</f>
        <v>0</v>
      </c>
    </row>
    <row r="212" spans="2:3" hidden="1">
      <c r="B212" s="110">
        <f t="shared" si="1"/>
        <v>2089</v>
      </c>
      <c r="C212" s="111">
        <f>[6]С2.5!$BV$11</f>
        <v>0</v>
      </c>
    </row>
    <row r="213" spans="2:3" hidden="1">
      <c r="B213" s="110">
        <f t="shared" si="1"/>
        <v>2090</v>
      </c>
      <c r="C213" s="111">
        <f>[6]С2.5!$BW$11</f>
        <v>0</v>
      </c>
    </row>
    <row r="214" spans="2:3" hidden="1">
      <c r="B214" s="110">
        <f t="shared" si="1"/>
        <v>2091</v>
      </c>
      <c r="C214" s="111">
        <f>[6]С2.5!$BX$11</f>
        <v>0</v>
      </c>
    </row>
    <row r="215" spans="2:3" hidden="1">
      <c r="B215" s="110">
        <f t="shared" si="1"/>
        <v>2092</v>
      </c>
      <c r="C215" s="111">
        <f>[6]С2.5!$BY$11</f>
        <v>0</v>
      </c>
    </row>
    <row r="216" spans="2:3" hidden="1">
      <c r="B216" s="110">
        <f t="shared" si="1"/>
        <v>2093</v>
      </c>
      <c r="C216" s="111">
        <f>[6]С2.5!$BZ$11</f>
        <v>0</v>
      </c>
    </row>
    <row r="217" spans="2:3" hidden="1">
      <c r="B217" s="110">
        <f t="shared" si="1"/>
        <v>2094</v>
      </c>
      <c r="C217" s="111">
        <f>[6]С2.5!$CA$11</f>
        <v>0</v>
      </c>
    </row>
    <row r="218" spans="2:3" hidden="1">
      <c r="B218" s="110">
        <f t="shared" si="1"/>
        <v>2095</v>
      </c>
      <c r="C218" s="111">
        <f>[6]С2.5!$CB$11</f>
        <v>0</v>
      </c>
    </row>
    <row r="219" spans="2:3" hidden="1">
      <c r="B219" s="110">
        <f t="shared" si="1"/>
        <v>2096</v>
      </c>
      <c r="C219" s="111">
        <f>[6]С2.5!$CC$11</f>
        <v>0</v>
      </c>
    </row>
    <row r="220" spans="2:3" hidden="1">
      <c r="B220" s="110">
        <f t="shared" si="1"/>
        <v>2097</v>
      </c>
      <c r="C220" s="111">
        <f>[6]С2.5!$CD$11</f>
        <v>0</v>
      </c>
    </row>
    <row r="221" spans="2:3" hidden="1">
      <c r="B221" s="110">
        <f t="shared" si="1"/>
        <v>2098</v>
      </c>
      <c r="C221" s="111">
        <f>[6]С2.5!$CE$11</f>
        <v>0</v>
      </c>
    </row>
    <row r="222" spans="2:3" hidden="1">
      <c r="B222" s="110">
        <f t="shared" si="1"/>
        <v>2099</v>
      </c>
      <c r="C222" s="111">
        <f>[6]С2.5!$CF$11</f>
        <v>0</v>
      </c>
    </row>
    <row r="223" spans="2:3" ht="13.5" hidden="1" thickBot="1">
      <c r="B223" s="112">
        <f t="shared" si="1"/>
        <v>2100</v>
      </c>
      <c r="C223" s="113">
        <f>[6]С2.5!$CG$11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1265" r:id="rId3" name="Button 1">
              <controlPr defaultSize="0" print="0" autoFill="0" autoPict="0" macro="[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1" t="s">
        <v>0</v>
      </c>
      <c r="C1" s="121"/>
    </row>
    <row r="2" spans="1:3">
      <c r="A2" s="3"/>
      <c r="B2" s="4" t="s">
        <v>1</v>
      </c>
      <c r="C2" s="5">
        <f ca="1">TODAY()</f>
        <v>44944</v>
      </c>
    </row>
    <row r="3" spans="1:3">
      <c r="A3" s="3"/>
      <c r="B3" s="6" t="s">
        <v>2</v>
      </c>
    </row>
    <row r="4" spans="1:3" ht="25.5">
      <c r="A4" s="8"/>
      <c r="B4" s="9" t="str">
        <f>[7]И1!D13</f>
        <v>Субъект Российской Федерации</v>
      </c>
      <c r="C4" s="10" t="str">
        <f>[7]И1!E13</f>
        <v>Новосибирская область</v>
      </c>
    </row>
    <row r="5" spans="1:3" ht="38.25">
      <c r="A5" s="8"/>
      <c r="B5" s="9" t="str">
        <f>[7]И1!D14</f>
        <v>Тип муниципального образования (выберите из списка)</v>
      </c>
      <c r="C5" s="10" t="str">
        <f>[7]И1!E14</f>
        <v>село Ивановка, Баганский муниципальный район</v>
      </c>
    </row>
    <row r="6" spans="1:3">
      <c r="A6" s="8"/>
      <c r="B6" s="9" t="str">
        <f>IF([7]И1!E15="","",[7]И1!D15)</f>
        <v/>
      </c>
      <c r="C6" s="10" t="str">
        <f>IF([7]И1!E15="","",[7]И1!E15)</f>
        <v/>
      </c>
    </row>
    <row r="7" spans="1:3">
      <c r="A7" s="8"/>
      <c r="B7" s="9" t="str">
        <f>[7]И1!D16</f>
        <v>Код ОКТМО</v>
      </c>
      <c r="C7" s="11" t="str">
        <f>[7]И1!E16</f>
        <v>50603410101</v>
      </c>
    </row>
    <row r="8" spans="1:3">
      <c r="A8" s="8"/>
      <c r="B8" s="12" t="str">
        <f>[7]И1!D17</f>
        <v>Система теплоснабжения</v>
      </c>
      <c r="C8" s="13">
        <f>[7]И1!E17</f>
        <v>0</v>
      </c>
    </row>
    <row r="9" spans="1:3">
      <c r="A9" s="8"/>
      <c r="B9" s="9" t="str">
        <f>[7]И1!D8</f>
        <v>Период регулирования (i)-й</v>
      </c>
      <c r="C9" s="14">
        <f>[7]И1!E8</f>
        <v>2023</v>
      </c>
    </row>
    <row r="10" spans="1:3">
      <c r="A10" s="8"/>
      <c r="B10" s="9" t="str">
        <f>[7]И1!D9</f>
        <v>Период регулирования (i-1)-й</v>
      </c>
      <c r="C10" s="14">
        <f>[7]И1!E9</f>
        <v>2022</v>
      </c>
    </row>
    <row r="11" spans="1:3">
      <c r="A11" s="8"/>
      <c r="B11" s="9" t="str">
        <f>[7]И1!D10</f>
        <v>Период регулирования (i-2)-й</v>
      </c>
      <c r="C11" s="14">
        <f>[7]И1!E10</f>
        <v>2021</v>
      </c>
    </row>
    <row r="12" spans="1:3">
      <c r="A12" s="8"/>
      <c r="B12" s="9" t="str">
        <f>[7]И1!D11</f>
        <v>Базовый год (б)</v>
      </c>
      <c r="C12" s="14">
        <f>[7]И1!E11</f>
        <v>2019</v>
      </c>
    </row>
    <row r="13" spans="1:3" ht="38.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4184.6079062689523</v>
      </c>
    </row>
    <row r="18" spans="1:3" ht="42.75">
      <c r="A18" s="22" t="s">
        <v>8</v>
      </c>
      <c r="B18" s="25" t="s">
        <v>9</v>
      </c>
      <c r="C18" s="26">
        <f>[7]С1!F12</f>
        <v>1054.9775539323171</v>
      </c>
    </row>
    <row r="19" spans="1:3" ht="42.75">
      <c r="A19" s="22" t="s">
        <v>10</v>
      </c>
      <c r="B19" s="25" t="s">
        <v>11</v>
      </c>
      <c r="C19" s="26">
        <f>[7]С2!F12</f>
        <v>2104.5557832384511</v>
      </c>
    </row>
    <row r="20" spans="1:3" ht="30">
      <c r="A20" s="22" t="s">
        <v>12</v>
      </c>
      <c r="B20" s="25" t="s">
        <v>13</v>
      </c>
      <c r="C20" s="26">
        <f>[7]С3!F12</f>
        <v>503.43463965707434</v>
      </c>
    </row>
    <row r="21" spans="1:3" ht="42.75">
      <c r="A21" s="22" t="s">
        <v>14</v>
      </c>
      <c r="B21" s="25" t="s">
        <v>15</v>
      </c>
      <c r="C21" s="26">
        <f>[7]С4!F12</f>
        <v>439.58879402407115</v>
      </c>
    </row>
    <row r="22" spans="1:3" ht="30">
      <c r="A22" s="22" t="s">
        <v>16</v>
      </c>
      <c r="B22" s="25" t="s">
        <v>17</v>
      </c>
      <c r="C22" s="26">
        <f>[7]С5!F12</f>
        <v>82.051135417038282</v>
      </c>
    </row>
    <row r="23" spans="1:3" ht="43.5" thickBot="1">
      <c r="A23" s="27" t="s">
        <v>18</v>
      </c>
      <c r="B23" s="117" t="s">
        <v>19</v>
      </c>
      <c r="C23" s="28" t="str">
        <f>[7]С6!F12</f>
        <v>-</v>
      </c>
    </row>
    <row r="24" spans="1:3" ht="13.5" thickBot="1">
      <c r="A24" s="3"/>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[7]С1.1!E16</f>
        <v>5100</v>
      </c>
    </row>
    <row r="29" spans="1:3" ht="42.75">
      <c r="A29" s="22" t="s">
        <v>10</v>
      </c>
      <c r="B29" s="33" t="s">
        <v>22</v>
      </c>
      <c r="C29" s="34">
        <f>[7]С1.1!E27</f>
        <v>2836.6583333333333</v>
      </c>
    </row>
    <row r="30" spans="1:3" ht="17.25">
      <c r="A30" s="22" t="s">
        <v>12</v>
      </c>
      <c r="B30" s="33" t="s">
        <v>23</v>
      </c>
      <c r="C30" s="35">
        <f>[7]С1.1!E19</f>
        <v>0.59499999999999997</v>
      </c>
    </row>
    <row r="31" spans="1:3" ht="17.25">
      <c r="A31" s="22" t="s">
        <v>14</v>
      </c>
      <c r="B31" s="33" t="s">
        <v>24</v>
      </c>
      <c r="C31" s="35">
        <f>[7]С1.1!E20</f>
        <v>-0.113</v>
      </c>
    </row>
    <row r="32" spans="1:3" ht="30">
      <c r="A32" s="22" t="s">
        <v>16</v>
      </c>
      <c r="B32" s="36" t="s">
        <v>25</v>
      </c>
      <c r="C32" s="37">
        <f>[7]С1!F13</f>
        <v>176.4</v>
      </c>
    </row>
    <row r="33" spans="1:3">
      <c r="A33" s="22" t="s">
        <v>18</v>
      </c>
      <c r="B33" s="36" t="s">
        <v>26</v>
      </c>
      <c r="C33" s="38">
        <f>[7]С1!F16</f>
        <v>7000</v>
      </c>
    </row>
    <row r="34" spans="1:3" ht="14.25">
      <c r="A34" s="22" t="s">
        <v>27</v>
      </c>
      <c r="B34" s="39" t="s">
        <v>28</v>
      </c>
      <c r="C34" s="40">
        <f>[7]С1!F17</f>
        <v>0.72857142857142854</v>
      </c>
    </row>
    <row r="35" spans="1:3" ht="15.75">
      <c r="A35" s="41" t="s">
        <v>29</v>
      </c>
      <c r="B35" s="42" t="s">
        <v>30</v>
      </c>
      <c r="C35" s="40">
        <f>[7]С1!F20</f>
        <v>21.588411179999994</v>
      </c>
    </row>
    <row r="36" spans="1:3" ht="15.75">
      <c r="A36" s="41" t="s">
        <v>31</v>
      </c>
      <c r="B36" s="43" t="s">
        <v>32</v>
      </c>
      <c r="C36" s="40">
        <f>[7]С1!F21</f>
        <v>20.818139999999996</v>
      </c>
    </row>
    <row r="37" spans="1:3" ht="14.25">
      <c r="A37" s="41" t="s">
        <v>33</v>
      </c>
      <c r="B37" s="44" t="s">
        <v>34</v>
      </c>
      <c r="C37" s="40">
        <f>[7]С1!F22</f>
        <v>1.0369999999999999</v>
      </c>
    </row>
    <row r="38" spans="1:3" ht="53.25" thickBot="1">
      <c r="A38" s="27" t="s">
        <v>35</v>
      </c>
      <c r="B38" s="45" t="s">
        <v>36</v>
      </c>
      <c r="C38" s="46">
        <f>[7]С1!F23</f>
        <v>1.0469999999999999</v>
      </c>
    </row>
    <row r="39" spans="1:3" ht="13.5" thickBot="1">
      <c r="A39" s="47"/>
      <c r="B39" s="48"/>
      <c r="C39" s="49"/>
    </row>
    <row r="40" spans="1:3" ht="30" customHeight="1">
      <c r="A40" s="50" t="s">
        <v>37</v>
      </c>
      <c r="B40" s="118" t="s">
        <v>38</v>
      </c>
      <c r="C40" s="118"/>
    </row>
    <row r="41" spans="1:3" ht="25.5">
      <c r="A41" s="22" t="s">
        <v>39</v>
      </c>
      <c r="B41" s="36" t="s">
        <v>40</v>
      </c>
      <c r="C41" s="51" t="str">
        <f>[7]С2.1!E12</f>
        <v>V</v>
      </c>
    </row>
    <row r="42" spans="1:3" ht="25.5">
      <c r="A42" s="22" t="s">
        <v>41</v>
      </c>
      <c r="B42" s="33" t="s">
        <v>42</v>
      </c>
      <c r="C42" s="51" t="str">
        <f>[7]С2.1!E13</f>
        <v>6 и менее баллов</v>
      </c>
    </row>
    <row r="43" spans="1:3" ht="25.5">
      <c r="A43" s="22" t="s">
        <v>43</v>
      </c>
      <c r="B43" s="33" t="s">
        <v>44</v>
      </c>
      <c r="C43" s="51" t="str">
        <f>[7]С2.1!E14</f>
        <v>от 200 до 500</v>
      </c>
    </row>
    <row r="44" spans="1:3" ht="25.5">
      <c r="A44" s="22" t="s">
        <v>45</v>
      </c>
      <c r="B44" s="33" t="s">
        <v>46</v>
      </c>
      <c r="C44" s="52" t="str">
        <f>[7]С2.1!E15</f>
        <v>нет</v>
      </c>
    </row>
    <row r="45" spans="1:3" ht="30">
      <c r="A45" s="22" t="s">
        <v>47</v>
      </c>
      <c r="B45" s="33" t="s">
        <v>48</v>
      </c>
      <c r="C45" s="34">
        <f>[7]С2!F18</f>
        <v>32402.627334033532</v>
      </c>
    </row>
    <row r="46" spans="1:3" ht="30">
      <c r="A46" s="22" t="s">
        <v>49</v>
      </c>
      <c r="B46" s="53" t="s">
        <v>50</v>
      </c>
      <c r="C46" s="34">
        <f>IF([7]С2!F19&gt;0,[7]С2!F19,[7]С2!F20)</f>
        <v>23441.524932855718</v>
      </c>
    </row>
    <row r="47" spans="1:3" ht="25.5">
      <c r="A47" s="22" t="s">
        <v>51</v>
      </c>
      <c r="B47" s="54" t="s">
        <v>52</v>
      </c>
      <c r="C47" s="34">
        <f>[7]С2.1!E19</f>
        <v>-38</v>
      </c>
    </row>
    <row r="48" spans="1:3" ht="25.5">
      <c r="A48" s="22" t="s">
        <v>53</v>
      </c>
      <c r="B48" s="54" t="s">
        <v>54</v>
      </c>
      <c r="C48" s="34" t="str">
        <f>[7]С2.1!E22</f>
        <v>нет</v>
      </c>
    </row>
    <row r="49" spans="1:3" ht="38.25">
      <c r="A49" s="22" t="s">
        <v>55</v>
      </c>
      <c r="B49" s="55" t="s">
        <v>56</v>
      </c>
      <c r="C49" s="34">
        <f>[7]С2.2!E10</f>
        <v>1287</v>
      </c>
    </row>
    <row r="50" spans="1:3" ht="25.5">
      <c r="A50" s="22" t="s">
        <v>57</v>
      </c>
      <c r="B50" s="56" t="s">
        <v>58</v>
      </c>
      <c r="C50" s="34">
        <f>[7]С2.2!E12</f>
        <v>5.97</v>
      </c>
    </row>
    <row r="51" spans="1:3" ht="52.5">
      <c r="A51" s="22" t="s">
        <v>59</v>
      </c>
      <c r="B51" s="57" t="s">
        <v>60</v>
      </c>
      <c r="C51" s="34">
        <f>[7]С2.2!E13</f>
        <v>1</v>
      </c>
    </row>
    <row r="52" spans="1:3" ht="27.75">
      <c r="A52" s="22" t="s">
        <v>61</v>
      </c>
      <c r="B52" s="56" t="s">
        <v>62</v>
      </c>
      <c r="C52" s="34">
        <f>[7]С2.2!E14</f>
        <v>12104</v>
      </c>
    </row>
    <row r="53" spans="1:3" ht="25.5">
      <c r="A53" s="22" t="s">
        <v>63</v>
      </c>
      <c r="B53" s="57" t="s">
        <v>64</v>
      </c>
      <c r="C53" s="35">
        <f>[7]С2.2!E15</f>
        <v>4.8000000000000001E-2</v>
      </c>
    </row>
    <row r="54" spans="1:3">
      <c r="A54" s="22" t="s">
        <v>65</v>
      </c>
      <c r="B54" s="57" t="s">
        <v>66</v>
      </c>
      <c r="C54" s="34">
        <f>[7]С2.2!E16</f>
        <v>1</v>
      </c>
    </row>
    <row r="55" spans="1:3" ht="15.75">
      <c r="A55" s="22" t="s">
        <v>67</v>
      </c>
      <c r="B55" s="58" t="s">
        <v>68</v>
      </c>
      <c r="C55" s="34">
        <f>[7]С2!F21</f>
        <v>1</v>
      </c>
    </row>
    <row r="56" spans="1:3" ht="30">
      <c r="A56" s="59" t="s">
        <v>69</v>
      </c>
      <c r="B56" s="33" t="s">
        <v>70</v>
      </c>
      <c r="C56" s="34">
        <f>[7]С2!F13</f>
        <v>169640.22915965237</v>
      </c>
    </row>
    <row r="57" spans="1:3" ht="30">
      <c r="A57" s="59" t="s">
        <v>71</v>
      </c>
      <c r="B57" s="58" t="s">
        <v>72</v>
      </c>
      <c r="C57" s="34">
        <f>[7]С2!F14</f>
        <v>113455</v>
      </c>
    </row>
    <row r="58" spans="1:3" ht="15.75">
      <c r="A58" s="59" t="s">
        <v>73</v>
      </c>
      <c r="B58" s="60" t="s">
        <v>74</v>
      </c>
      <c r="C58" s="40">
        <f>[7]С2!F15</f>
        <v>1.071</v>
      </c>
    </row>
    <row r="59" spans="1:3" ht="15.75">
      <c r="A59" s="59" t="s">
        <v>75</v>
      </c>
      <c r="B59" s="60" t="s">
        <v>76</v>
      </c>
      <c r="C59" s="40">
        <f>[7]С2!F16</f>
        <v>1</v>
      </c>
    </row>
    <row r="60" spans="1:3" ht="17.25">
      <c r="A60" s="59" t="s">
        <v>77</v>
      </c>
      <c r="B60" s="58" t="s">
        <v>78</v>
      </c>
      <c r="C60" s="34">
        <f>[7]С2!F17</f>
        <v>1.01</v>
      </c>
    </row>
    <row r="61" spans="1:3" s="63" customFormat="1" ht="14.25">
      <c r="A61" s="59" t="s">
        <v>79</v>
      </c>
      <c r="B61" s="61" t="s">
        <v>80</v>
      </c>
      <c r="C61" s="62">
        <f>[7]С2!F33</f>
        <v>10</v>
      </c>
    </row>
    <row r="62" spans="1:3" ht="30">
      <c r="A62" s="59" t="s">
        <v>81</v>
      </c>
      <c r="B62" s="64" t="s">
        <v>82</v>
      </c>
      <c r="C62" s="34">
        <f>[7]С2!F26</f>
        <v>953.2620690799688</v>
      </c>
    </row>
    <row r="63" spans="1:3" ht="17.25">
      <c r="A63" s="59" t="s">
        <v>83</v>
      </c>
      <c r="B63" s="53" t="s">
        <v>84</v>
      </c>
      <c r="C63" s="34">
        <f>[7]С2!F27</f>
        <v>0.16419829999999999</v>
      </c>
    </row>
    <row r="64" spans="1:3" ht="17.25">
      <c r="A64" s="59" t="s">
        <v>85</v>
      </c>
      <c r="B64" s="58" t="s">
        <v>86</v>
      </c>
      <c r="C64" s="62">
        <f>[7]С2!F28</f>
        <v>4200</v>
      </c>
    </row>
    <row r="65" spans="1:3" ht="42.75">
      <c r="A65" s="59" t="s">
        <v>87</v>
      </c>
      <c r="B65" s="33" t="s">
        <v>88</v>
      </c>
      <c r="C65" s="34">
        <f>[7]С2!F22</f>
        <v>35717.748653137714</v>
      </c>
    </row>
    <row r="66" spans="1:3" ht="30">
      <c r="A66" s="59" t="s">
        <v>89</v>
      </c>
      <c r="B66" s="60" t="s">
        <v>90</v>
      </c>
      <c r="C66" s="34">
        <f>[7]С2!F23</f>
        <v>1990</v>
      </c>
    </row>
    <row r="67" spans="1:3" ht="30">
      <c r="A67" s="59" t="s">
        <v>91</v>
      </c>
      <c r="B67" s="53" t="s">
        <v>92</v>
      </c>
      <c r="C67" s="34">
        <f>[7]С2.1!E27</f>
        <v>14307.876789999998</v>
      </c>
    </row>
    <row r="68" spans="1:3" ht="38.25">
      <c r="A68" s="59" t="s">
        <v>93</v>
      </c>
      <c r="B68" s="65" t="s">
        <v>94</v>
      </c>
      <c r="C68" s="52">
        <f>[7]С2.3!E21</f>
        <v>0</v>
      </c>
    </row>
    <row r="69" spans="1:3" ht="25.5">
      <c r="A69" s="59" t="s">
        <v>95</v>
      </c>
      <c r="B69" s="66" t="s">
        <v>96</v>
      </c>
      <c r="C69" s="67">
        <f>[7]С2.3!E11</f>
        <v>9.89</v>
      </c>
    </row>
    <row r="70" spans="1:3" ht="25.5">
      <c r="A70" s="59" t="s">
        <v>97</v>
      </c>
      <c r="B70" s="66" t="s">
        <v>98</v>
      </c>
      <c r="C70" s="62">
        <f>[7]С2.3!E13</f>
        <v>300</v>
      </c>
    </row>
    <row r="71" spans="1:3" ht="25.5">
      <c r="A71" s="59" t="s">
        <v>99</v>
      </c>
      <c r="B71" s="65" t="s">
        <v>100</v>
      </c>
      <c r="C71" s="68">
        <f>IF([7]С2.3!E22&gt;0,[7]С2.3!E22,[7]С2.3!E14)</f>
        <v>61211</v>
      </c>
    </row>
    <row r="72" spans="1:3" ht="38.25">
      <c r="A72" s="59" t="s">
        <v>101</v>
      </c>
      <c r="B72" s="65" t="s">
        <v>102</v>
      </c>
      <c r="C72" s="68">
        <f>IF([7]С2.3!E23&gt;0,[7]С2.3!E23,[7]С2.3!E15)</f>
        <v>45675</v>
      </c>
    </row>
    <row r="73" spans="1:3" ht="30">
      <c r="A73" s="59" t="s">
        <v>103</v>
      </c>
      <c r="B73" s="53" t="s">
        <v>104</v>
      </c>
      <c r="C73" s="34">
        <f>[7]С2.1!E28</f>
        <v>9541.9567200000001</v>
      </c>
    </row>
    <row r="74" spans="1:3" ht="38.25">
      <c r="A74" s="59" t="s">
        <v>105</v>
      </c>
      <c r="B74" s="65" t="s">
        <v>106</v>
      </c>
      <c r="C74" s="52">
        <f>[7]С2.3!E25</f>
        <v>0</v>
      </c>
    </row>
    <row r="75" spans="1:3" ht="25.5">
      <c r="A75" s="59" t="s">
        <v>107</v>
      </c>
      <c r="B75" s="66" t="s">
        <v>108</v>
      </c>
      <c r="C75" s="67">
        <f>[7]С2.3!E12</f>
        <v>0.56000000000000005</v>
      </c>
    </row>
    <row r="76" spans="1:3" ht="25.5">
      <c r="A76" s="59" t="s">
        <v>109</v>
      </c>
      <c r="B76" s="66" t="s">
        <v>98</v>
      </c>
      <c r="C76" s="62">
        <f>[7]С2.3!E13</f>
        <v>300</v>
      </c>
    </row>
    <row r="77" spans="1:3" ht="25.5">
      <c r="A77" s="59" t="s">
        <v>110</v>
      </c>
      <c r="B77" s="69" t="s">
        <v>111</v>
      </c>
      <c r="C77" s="68">
        <f>IF([7]С2.3!E26&gt;0,[7]С2.3!E26,[7]С2.3!E16)</f>
        <v>65637</v>
      </c>
    </row>
    <row r="78" spans="1:3" ht="38.25">
      <c r="A78" s="59" t="s">
        <v>112</v>
      </c>
      <c r="B78" s="69" t="s">
        <v>113</v>
      </c>
      <c r="C78" s="68">
        <f>IF([7]С2.3!E27&gt;0,[7]С2.3!E27,[7]С2.3!E17)</f>
        <v>31684</v>
      </c>
    </row>
    <row r="79" spans="1:3" ht="17.25">
      <c r="A79" s="59" t="s">
        <v>114</v>
      </c>
      <c r="B79" s="33" t="s">
        <v>115</v>
      </c>
      <c r="C79" s="35">
        <f>[7]С2!F29</f>
        <v>0.128978033685065</v>
      </c>
    </row>
    <row r="80" spans="1:3" ht="30">
      <c r="A80" s="59" t="s">
        <v>116</v>
      </c>
      <c r="B80" s="53" t="s">
        <v>117</v>
      </c>
      <c r="C80" s="70">
        <f>[7]С2!F30</f>
        <v>0.11668498168498169</v>
      </c>
    </row>
    <row r="81" spans="1:3" ht="17.25">
      <c r="A81" s="59" t="s">
        <v>118</v>
      </c>
      <c r="B81" s="71" t="s">
        <v>119</v>
      </c>
      <c r="C81" s="35">
        <f>[7]С2!F31</f>
        <v>0.13880000000000001</v>
      </c>
    </row>
    <row r="82" spans="1:3" s="63" customFormat="1" ht="18" thickBot="1">
      <c r="A82" s="72" t="s">
        <v>120</v>
      </c>
      <c r="B82" s="73" t="s">
        <v>121</v>
      </c>
      <c r="C82" s="74">
        <f>[7]С2!F32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[7]С3!F14</f>
        <v>6990.5574808698702</v>
      </c>
    </row>
    <row r="86" spans="1:3" s="63" customFormat="1" ht="42.75">
      <c r="A86" s="77" t="s">
        <v>126</v>
      </c>
      <c r="B86" s="53" t="s">
        <v>127</v>
      </c>
      <c r="C86" s="78">
        <f>[7]С3!F15</f>
        <v>0.2</v>
      </c>
    </row>
    <row r="87" spans="1:3" s="63" customFormat="1" ht="14.25">
      <c r="A87" s="77" t="s">
        <v>128</v>
      </c>
      <c r="B87" s="79" t="s">
        <v>129</v>
      </c>
      <c r="C87" s="62">
        <f>[7]С3!F18</f>
        <v>15</v>
      </c>
    </row>
    <row r="88" spans="1:3" s="63" customFormat="1" ht="17.25">
      <c r="A88" s="77" t="s">
        <v>130</v>
      </c>
      <c r="B88" s="33" t="s">
        <v>131</v>
      </c>
      <c r="C88" s="34">
        <f>[7]С3!F19</f>
        <v>3487.1555421534131</v>
      </c>
    </row>
    <row r="89" spans="1:3" s="63" customFormat="1" ht="55.5">
      <c r="A89" s="77" t="s">
        <v>132</v>
      </c>
      <c r="B89" s="53" t="s">
        <v>133</v>
      </c>
      <c r="C89" s="80">
        <f>[7]С3!F20</f>
        <v>2.1999999999999999E-2</v>
      </c>
    </row>
    <row r="90" spans="1:3" s="63" customFormat="1" ht="14.25">
      <c r="A90" s="77" t="s">
        <v>134</v>
      </c>
      <c r="B90" s="58" t="s">
        <v>80</v>
      </c>
      <c r="C90" s="62">
        <f>[7]С3!F21</f>
        <v>10</v>
      </c>
    </row>
    <row r="91" spans="1:3" s="63" customFormat="1" ht="17.25">
      <c r="A91" s="77" t="s">
        <v>135</v>
      </c>
      <c r="B91" s="33" t="s">
        <v>136</v>
      </c>
      <c r="C91" s="34">
        <f>[7]С3!F22</f>
        <v>2.8597862072399063</v>
      </c>
    </row>
    <row r="92" spans="1:3" s="63" customFormat="1" ht="55.5">
      <c r="A92" s="77" t="s">
        <v>137</v>
      </c>
      <c r="B92" s="53" t="s">
        <v>138</v>
      </c>
      <c r="C92" s="80">
        <f>[7]С3!F23</f>
        <v>3.0000000000000001E-3</v>
      </c>
    </row>
    <row r="93" spans="1:3" s="63" customFormat="1" ht="27.75" thickBot="1">
      <c r="A93" s="81" t="s">
        <v>139</v>
      </c>
      <c r="B93" s="82" t="s">
        <v>140</v>
      </c>
      <c r="C93" s="83">
        <f>[7]С3!F24</f>
        <v>953.2620690799688</v>
      </c>
    </row>
    <row r="94" spans="1:3" ht="13.5" thickBot="1">
      <c r="A94" s="47"/>
      <c r="B94" s="75"/>
      <c r="C94" s="15"/>
    </row>
    <row r="95" spans="1:3" ht="30" customHeight="1">
      <c r="A95" s="84" t="s">
        <v>141</v>
      </c>
      <c r="B95" s="118" t="s">
        <v>142</v>
      </c>
      <c r="C95" s="118"/>
    </row>
    <row r="96" spans="1:3" ht="30">
      <c r="A96" s="59" t="s">
        <v>143</v>
      </c>
      <c r="B96" s="33" t="s">
        <v>144</v>
      </c>
      <c r="C96" s="34">
        <f>[7]С4!F16</f>
        <v>1652.5</v>
      </c>
    </row>
    <row r="97" spans="1:3" ht="30">
      <c r="A97" s="59" t="s">
        <v>145</v>
      </c>
      <c r="B97" s="58" t="s">
        <v>146</v>
      </c>
      <c r="C97" s="34">
        <f>[7]С4!F17</f>
        <v>73547</v>
      </c>
    </row>
    <row r="98" spans="1:3" ht="17.25">
      <c r="A98" s="59" t="s">
        <v>147</v>
      </c>
      <c r="B98" s="58" t="s">
        <v>148</v>
      </c>
      <c r="C98" s="40">
        <f>[7]С4!F18</f>
        <v>0.02</v>
      </c>
    </row>
    <row r="99" spans="1:3" ht="30">
      <c r="A99" s="59" t="s">
        <v>149</v>
      </c>
      <c r="B99" s="58" t="s">
        <v>150</v>
      </c>
      <c r="C99" s="34">
        <f>[7]С4!F19</f>
        <v>12104</v>
      </c>
    </row>
    <row r="100" spans="1:3" ht="31.5">
      <c r="A100" s="59" t="s">
        <v>151</v>
      </c>
      <c r="B100" s="58" t="s">
        <v>152</v>
      </c>
      <c r="C100" s="40">
        <f>[7]С4!F20</f>
        <v>1.4999999999999999E-2</v>
      </c>
    </row>
    <row r="101" spans="1:3" ht="30">
      <c r="A101" s="59" t="s">
        <v>153</v>
      </c>
      <c r="B101" s="33" t="s">
        <v>154</v>
      </c>
      <c r="C101" s="34">
        <f>[7]С4!F21</f>
        <v>1933.1949342509995</v>
      </c>
    </row>
    <row r="102" spans="1:3" ht="24" customHeight="1">
      <c r="A102" s="59" t="s">
        <v>155</v>
      </c>
      <c r="B102" s="53" t="s">
        <v>156</v>
      </c>
      <c r="C102" s="85">
        <f>IF([7]С4.2!F8="да",[7]С4.2!D21,[7]С4.2!D15)</f>
        <v>0</v>
      </c>
    </row>
    <row r="103" spans="1:3" ht="68.25">
      <c r="A103" s="59" t="s">
        <v>157</v>
      </c>
      <c r="B103" s="53" t="s">
        <v>158</v>
      </c>
      <c r="C103" s="34">
        <f>[7]С4!F22</f>
        <v>3.6112641666666665</v>
      </c>
    </row>
    <row r="104" spans="1:3" ht="30">
      <c r="A104" s="59" t="s">
        <v>159</v>
      </c>
      <c r="B104" s="58" t="s">
        <v>160</v>
      </c>
      <c r="C104" s="34">
        <f>[7]С4!F23</f>
        <v>180</v>
      </c>
    </row>
    <row r="105" spans="1:3" ht="14.25">
      <c r="A105" s="59" t="s">
        <v>161</v>
      </c>
      <c r="B105" s="53" t="s">
        <v>162</v>
      </c>
      <c r="C105" s="34">
        <f>[7]С4!F24</f>
        <v>8497.1999999999989</v>
      </c>
    </row>
    <row r="106" spans="1:3" ht="14.25">
      <c r="A106" s="59" t="s">
        <v>163</v>
      </c>
      <c r="B106" s="58" t="s">
        <v>164</v>
      </c>
      <c r="C106" s="40">
        <f>[7]С4!F25</f>
        <v>0.35</v>
      </c>
    </row>
    <row r="107" spans="1:3" ht="17.25">
      <c r="A107" s="59" t="s">
        <v>165</v>
      </c>
      <c r="B107" s="33" t="s">
        <v>166</v>
      </c>
      <c r="C107" s="34">
        <f>[7]С4!F26</f>
        <v>53.580330000000004</v>
      </c>
    </row>
    <row r="108" spans="1:3" ht="25.5">
      <c r="A108" s="59" t="s">
        <v>167</v>
      </c>
      <c r="B108" s="53" t="s">
        <v>94</v>
      </c>
      <c r="C108" s="85">
        <f>[7]С4.3!E16</f>
        <v>0</v>
      </c>
    </row>
    <row r="109" spans="1:3" ht="25.5">
      <c r="A109" s="59" t="s">
        <v>168</v>
      </c>
      <c r="B109" s="53" t="s">
        <v>169</v>
      </c>
      <c r="C109" s="34">
        <f>[7]С4.3!E17</f>
        <v>13.75</v>
      </c>
    </row>
    <row r="110" spans="1:3" ht="38.25">
      <c r="A110" s="59" t="s">
        <v>170</v>
      </c>
      <c r="B110" s="53" t="s">
        <v>106</v>
      </c>
      <c r="C110" s="85">
        <f>[7]С4.3!E18</f>
        <v>0</v>
      </c>
    </row>
    <row r="111" spans="1:3">
      <c r="A111" s="59" t="s">
        <v>171</v>
      </c>
      <c r="B111" s="53" t="s">
        <v>172</v>
      </c>
      <c r="C111" s="34">
        <f>[7]С4.3!E19</f>
        <v>26.27</v>
      </c>
    </row>
    <row r="112" spans="1:3">
      <c r="A112" s="59" t="s">
        <v>173</v>
      </c>
      <c r="B112" s="58" t="s">
        <v>174</v>
      </c>
      <c r="C112" s="34">
        <f>[7]С4.3!E11</f>
        <v>1871</v>
      </c>
    </row>
    <row r="113" spans="1:3">
      <c r="A113" s="59" t="s">
        <v>175</v>
      </c>
      <c r="B113" s="58" t="s">
        <v>176</v>
      </c>
      <c r="C113" s="52">
        <f>[7]С4.3!E12</f>
        <v>1636</v>
      </c>
    </row>
    <row r="114" spans="1:3">
      <c r="A114" s="59" t="s">
        <v>177</v>
      </c>
      <c r="B114" s="58" t="s">
        <v>178</v>
      </c>
      <c r="C114" s="52">
        <f>[7]С4.3!E13</f>
        <v>204</v>
      </c>
    </row>
    <row r="115" spans="1:3" ht="30">
      <c r="A115" s="59" t="s">
        <v>179</v>
      </c>
      <c r="B115" s="33" t="s">
        <v>180</v>
      </c>
      <c r="C115" s="34">
        <f>[7]С4!F27</f>
        <v>1326.0219970470876</v>
      </c>
    </row>
    <row r="116" spans="1:3" ht="25.5">
      <c r="A116" s="59" t="s">
        <v>181</v>
      </c>
      <c r="B116" s="53" t="s">
        <v>182</v>
      </c>
      <c r="C116" s="34">
        <f>[7]С4!F28</f>
        <v>1018.4500745369336</v>
      </c>
    </row>
    <row r="117" spans="1:3" ht="42.75">
      <c r="A117" s="59" t="s">
        <v>183</v>
      </c>
      <c r="B117" s="53" t="s">
        <v>184</v>
      </c>
      <c r="C117" s="34">
        <f>[7]С4!F29</f>
        <v>307.57192251015391</v>
      </c>
    </row>
    <row r="118" spans="1:3" ht="30">
      <c r="A118" s="59" t="s">
        <v>185</v>
      </c>
      <c r="B118" s="39" t="s">
        <v>186</v>
      </c>
      <c r="C118" s="34">
        <f>[7]С4!F30</f>
        <v>2288.0161703779258</v>
      </c>
    </row>
    <row r="119" spans="1:3" ht="42.75">
      <c r="A119" s="59" t="s">
        <v>187</v>
      </c>
      <c r="B119" s="86" t="s">
        <v>188</v>
      </c>
      <c r="C119" s="34">
        <f>[7]С4!F33</f>
        <v>1554.4276100234367</v>
      </c>
    </row>
    <row r="120" spans="1:3" ht="30">
      <c r="A120" s="59" t="s">
        <v>189</v>
      </c>
      <c r="B120" s="87" t="s">
        <v>190</v>
      </c>
      <c r="C120" s="34">
        <f>[7]С4!F35</f>
        <v>17.040680999999999</v>
      </c>
    </row>
    <row r="121" spans="1:3" ht="14.25">
      <c r="A121" s="59" t="s">
        <v>191</v>
      </c>
      <c r="B121" s="56" t="s">
        <v>192</v>
      </c>
      <c r="C121" s="34">
        <f>[7]С4!F36</f>
        <v>14319.9</v>
      </c>
    </row>
    <row r="122" spans="1:3" ht="28.5" thickBot="1">
      <c r="A122" s="72" t="s">
        <v>193</v>
      </c>
      <c r="B122" s="88" t="s">
        <v>194</v>
      </c>
      <c r="C122" s="83">
        <f>[7]С4!F37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[7]С5!F17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[7]С2!F37</f>
        <v>20.818139999999996</v>
      </c>
    </row>
    <row r="136" spans="1:4" ht="14.25">
      <c r="A136" s="59" t="s">
        <v>216</v>
      </c>
      <c r="B136" s="101" t="s">
        <v>217</v>
      </c>
      <c r="C136" s="34">
        <f>[7]С2!F38</f>
        <v>7</v>
      </c>
    </row>
    <row r="137" spans="1:4" ht="17.25">
      <c r="A137" s="59" t="s">
        <v>218</v>
      </c>
      <c r="B137" s="101" t="s">
        <v>219</v>
      </c>
      <c r="C137" s="34">
        <f>[7]С2!F40</f>
        <v>0.97</v>
      </c>
    </row>
    <row r="138" spans="1:4" ht="15" thickBot="1">
      <c r="A138" s="72" t="s">
        <v>220</v>
      </c>
      <c r="B138" s="102" t="s">
        <v>221</v>
      </c>
      <c r="C138" s="46">
        <f>[7]С2!F42</f>
        <v>0.35</v>
      </c>
    </row>
    <row r="139" spans="1:4" s="89" customFormat="1" ht="13.5" thickBot="1">
      <c r="A139" s="47"/>
      <c r="B139" s="75"/>
      <c r="C139" s="15"/>
    </row>
    <row r="140" spans="1:4" ht="30">
      <c r="A140" s="84" t="s">
        <v>222</v>
      </c>
      <c r="B140" s="103" t="s">
        <v>223</v>
      </c>
      <c r="C140" s="104">
        <f>[7]С2!F35</f>
        <v>1.3822747209000001</v>
      </c>
      <c r="D140" s="89"/>
    </row>
    <row r="141" spans="1:4" ht="22.7" customHeight="1" thickBot="1">
      <c r="A141" s="72" t="s">
        <v>224</v>
      </c>
      <c r="B141" s="120" t="s">
        <v>225</v>
      </c>
      <c r="C141" s="120"/>
      <c r="D141" s="89"/>
    </row>
    <row r="142" spans="1:4" ht="13.5" thickBot="1">
      <c r="A142" s="105"/>
      <c r="B142" s="106" t="s">
        <v>226</v>
      </c>
      <c r="C142" s="107"/>
      <c r="D142" s="89"/>
    </row>
    <row r="143" spans="1:4">
      <c r="A143" s="105"/>
      <c r="B143" s="108">
        <v>2020</v>
      </c>
      <c r="C143" s="109">
        <f>[7]С2.5!$E$11</f>
        <v>-2.9000000000000026E-2</v>
      </c>
      <c r="D143" s="89"/>
    </row>
    <row r="144" spans="1:4">
      <c r="A144" s="105"/>
      <c r="B144" s="110">
        <f>B143+1</f>
        <v>2021</v>
      </c>
      <c r="C144" s="111">
        <f>[7]С2.5!$F$11</f>
        <v>0.245</v>
      </c>
      <c r="D144" s="89"/>
    </row>
    <row r="145" spans="1:4">
      <c r="A145" s="105"/>
      <c r="B145" s="110">
        <f t="shared" ref="B145:B208" si="0">B144+1</f>
        <v>2022</v>
      </c>
      <c r="C145" s="111">
        <f>[7]С2.5!$G$11</f>
        <v>0.121</v>
      </c>
      <c r="D145" s="89"/>
    </row>
    <row r="146" spans="1:4" ht="13.5" thickBot="1">
      <c r="A146" s="105"/>
      <c r="B146" s="112">
        <f t="shared" si="0"/>
        <v>2023</v>
      </c>
      <c r="C146" s="113">
        <f>[7]С2.5!$H$11</f>
        <v>0.02</v>
      </c>
      <c r="D146" s="89"/>
    </row>
    <row r="147" spans="1:4" hidden="1">
      <c r="A147" s="105"/>
      <c r="B147" s="114">
        <f t="shared" si="0"/>
        <v>2024</v>
      </c>
      <c r="C147" s="115">
        <f>[7]С2.5!$I$11</f>
        <v>-2.93E-2</v>
      </c>
      <c r="D147" s="89"/>
    </row>
    <row r="148" spans="1:4" hidden="1">
      <c r="A148" s="105"/>
      <c r="B148" s="110">
        <f t="shared" si="0"/>
        <v>2025</v>
      </c>
      <c r="C148" s="111">
        <f>[7]С2.5!$J$11</f>
        <v>0.21215960863291</v>
      </c>
      <c r="D148" s="89"/>
    </row>
    <row r="149" spans="1:4" hidden="1">
      <c r="A149" s="105"/>
      <c r="B149" s="110">
        <f t="shared" si="0"/>
        <v>2026</v>
      </c>
      <c r="C149" s="111">
        <f>[7]С2.5!$K$11</f>
        <v>3.5813361771260002E-2</v>
      </c>
      <c r="D149" s="89"/>
    </row>
    <row r="150" spans="1:4" hidden="1">
      <c r="A150" s="105"/>
      <c r="B150" s="110">
        <f t="shared" si="0"/>
        <v>2027</v>
      </c>
      <c r="C150" s="111">
        <f>[7]С2.5!$L$11</f>
        <v>3.2682303599220003E-2</v>
      </c>
      <c r="D150" s="89"/>
    </row>
    <row r="151" spans="1:4" hidden="1">
      <c r="A151" s="105"/>
      <c r="B151" s="110">
        <f t="shared" si="0"/>
        <v>2028</v>
      </c>
      <c r="C151" s="111">
        <f>[7]С2.5!$M$11</f>
        <v>0</v>
      </c>
      <c r="D151" s="89"/>
    </row>
    <row r="152" spans="1:4" hidden="1">
      <c r="A152" s="105"/>
      <c r="B152" s="110">
        <f t="shared" si="0"/>
        <v>2029</v>
      </c>
      <c r="C152" s="111">
        <f>[7]С2.5!$N$11</f>
        <v>0</v>
      </c>
      <c r="D152" s="89"/>
    </row>
    <row r="153" spans="1:4" hidden="1">
      <c r="A153" s="105"/>
      <c r="B153" s="110">
        <f t="shared" si="0"/>
        <v>2030</v>
      </c>
      <c r="C153" s="111">
        <f>[7]С2.5!$O$11</f>
        <v>0</v>
      </c>
      <c r="D153" s="89"/>
    </row>
    <row r="154" spans="1:4" hidden="1">
      <c r="A154" s="105"/>
      <c r="B154" s="110">
        <f t="shared" si="0"/>
        <v>2031</v>
      </c>
      <c r="C154" s="111">
        <f>[7]С2.5!$P$11</f>
        <v>0</v>
      </c>
      <c r="D154" s="89"/>
    </row>
    <row r="155" spans="1:4" hidden="1">
      <c r="A155" s="89"/>
      <c r="B155" s="110">
        <f t="shared" si="0"/>
        <v>2032</v>
      </c>
      <c r="C155" s="111">
        <f>[7]С2.5!$Q$11</f>
        <v>0</v>
      </c>
      <c r="D155" s="89"/>
    </row>
    <row r="156" spans="1:4" hidden="1">
      <c r="A156" s="89"/>
      <c r="B156" s="110">
        <f t="shared" si="0"/>
        <v>2033</v>
      </c>
      <c r="C156" s="111">
        <f>[7]С2.5!$R$11</f>
        <v>0</v>
      </c>
      <c r="D156" s="89"/>
    </row>
    <row r="157" spans="1:4" hidden="1">
      <c r="B157" s="110">
        <f t="shared" si="0"/>
        <v>2034</v>
      </c>
      <c r="C157" s="111">
        <f>[7]С2.5!$S$11</f>
        <v>0</v>
      </c>
    </row>
    <row r="158" spans="1:4" hidden="1">
      <c r="B158" s="110">
        <f t="shared" si="0"/>
        <v>2035</v>
      </c>
      <c r="C158" s="111">
        <f>[7]С2.5!$T$11</f>
        <v>0</v>
      </c>
    </row>
    <row r="159" spans="1:4" hidden="1">
      <c r="B159" s="110">
        <f t="shared" si="0"/>
        <v>2036</v>
      </c>
      <c r="C159" s="111">
        <f>[7]С2.5!$U$11</f>
        <v>0</v>
      </c>
    </row>
    <row r="160" spans="1:4" hidden="1">
      <c r="B160" s="110">
        <f t="shared" si="0"/>
        <v>2037</v>
      </c>
      <c r="C160" s="111">
        <f>[7]С2.5!$V$11</f>
        <v>0</v>
      </c>
    </row>
    <row r="161" spans="2:3" hidden="1">
      <c r="B161" s="110">
        <f t="shared" si="0"/>
        <v>2038</v>
      </c>
      <c r="C161" s="111">
        <f>[7]С2.5!$W$11</f>
        <v>0</v>
      </c>
    </row>
    <row r="162" spans="2:3" hidden="1">
      <c r="B162" s="110">
        <f t="shared" si="0"/>
        <v>2039</v>
      </c>
      <c r="C162" s="111">
        <f>[7]С2.5!$X$11</f>
        <v>0</v>
      </c>
    </row>
    <row r="163" spans="2:3" hidden="1">
      <c r="B163" s="110">
        <f t="shared" si="0"/>
        <v>2040</v>
      </c>
      <c r="C163" s="111">
        <f>[7]С2.5!$Y$11</f>
        <v>0</v>
      </c>
    </row>
    <row r="164" spans="2:3" hidden="1">
      <c r="B164" s="110">
        <f t="shared" si="0"/>
        <v>2041</v>
      </c>
      <c r="C164" s="111">
        <f>[7]С2.5!$Z$11</f>
        <v>0</v>
      </c>
    </row>
    <row r="165" spans="2:3" hidden="1">
      <c r="B165" s="110">
        <f t="shared" si="0"/>
        <v>2042</v>
      </c>
      <c r="C165" s="111">
        <f>[7]С2.5!$AA$11</f>
        <v>0</v>
      </c>
    </row>
    <row r="166" spans="2:3" hidden="1">
      <c r="B166" s="110">
        <f t="shared" si="0"/>
        <v>2043</v>
      </c>
      <c r="C166" s="111">
        <f>[7]С2.5!$AB$11</f>
        <v>0</v>
      </c>
    </row>
    <row r="167" spans="2:3" hidden="1">
      <c r="B167" s="110">
        <f t="shared" si="0"/>
        <v>2044</v>
      </c>
      <c r="C167" s="111">
        <f>[7]С2.5!$AC$11</f>
        <v>0</v>
      </c>
    </row>
    <row r="168" spans="2:3" hidden="1">
      <c r="B168" s="110">
        <f t="shared" si="0"/>
        <v>2045</v>
      </c>
      <c r="C168" s="111">
        <f>[7]С2.5!$AD$11</f>
        <v>0</v>
      </c>
    </row>
    <row r="169" spans="2:3" hidden="1">
      <c r="B169" s="110">
        <f t="shared" si="0"/>
        <v>2046</v>
      </c>
      <c r="C169" s="111">
        <f>[7]С2.5!$AE$11</f>
        <v>0</v>
      </c>
    </row>
    <row r="170" spans="2:3" hidden="1">
      <c r="B170" s="110">
        <f t="shared" si="0"/>
        <v>2047</v>
      </c>
      <c r="C170" s="111">
        <f>[7]С2.5!$AF$11</f>
        <v>0</v>
      </c>
    </row>
    <row r="171" spans="2:3" hidden="1">
      <c r="B171" s="110">
        <f t="shared" si="0"/>
        <v>2048</v>
      </c>
      <c r="C171" s="111">
        <f>[7]С2.5!$AG$11</f>
        <v>0</v>
      </c>
    </row>
    <row r="172" spans="2:3" hidden="1">
      <c r="B172" s="110">
        <f t="shared" si="0"/>
        <v>2049</v>
      </c>
      <c r="C172" s="111">
        <f>[7]С2.5!$AH$11</f>
        <v>0</v>
      </c>
    </row>
    <row r="173" spans="2:3" hidden="1">
      <c r="B173" s="110">
        <f t="shared" si="0"/>
        <v>2050</v>
      </c>
      <c r="C173" s="111">
        <f>[7]С2.5!$AI$11</f>
        <v>0</v>
      </c>
    </row>
    <row r="174" spans="2:3" hidden="1">
      <c r="B174" s="110">
        <f t="shared" si="0"/>
        <v>2051</v>
      </c>
      <c r="C174" s="111">
        <f>[7]С2.5!$AJ$11</f>
        <v>0</v>
      </c>
    </row>
    <row r="175" spans="2:3" hidden="1">
      <c r="B175" s="110">
        <f t="shared" si="0"/>
        <v>2052</v>
      </c>
      <c r="C175" s="111">
        <f>[7]С2.5!$AK$11</f>
        <v>0</v>
      </c>
    </row>
    <row r="176" spans="2:3" hidden="1">
      <c r="B176" s="110">
        <f t="shared" si="0"/>
        <v>2053</v>
      </c>
      <c r="C176" s="111">
        <f>[7]С2.5!$AL$11</f>
        <v>0</v>
      </c>
    </row>
    <row r="177" spans="2:3" hidden="1">
      <c r="B177" s="110">
        <f t="shared" si="0"/>
        <v>2054</v>
      </c>
      <c r="C177" s="111">
        <f>[7]С2.5!$AM$11</f>
        <v>0</v>
      </c>
    </row>
    <row r="178" spans="2:3" hidden="1">
      <c r="B178" s="110">
        <f t="shared" si="0"/>
        <v>2055</v>
      </c>
      <c r="C178" s="111">
        <f>[7]С2.5!$AN$11</f>
        <v>0</v>
      </c>
    </row>
    <row r="179" spans="2:3" hidden="1">
      <c r="B179" s="110">
        <f t="shared" si="0"/>
        <v>2056</v>
      </c>
      <c r="C179" s="111">
        <f>[7]С2.5!$AO$11</f>
        <v>0</v>
      </c>
    </row>
    <row r="180" spans="2:3" hidden="1">
      <c r="B180" s="110">
        <f t="shared" si="0"/>
        <v>2057</v>
      </c>
      <c r="C180" s="111">
        <f>[7]С2.5!$AP$11</f>
        <v>0</v>
      </c>
    </row>
    <row r="181" spans="2:3" hidden="1">
      <c r="B181" s="110">
        <f t="shared" si="0"/>
        <v>2058</v>
      </c>
      <c r="C181" s="111">
        <f>[7]С2.5!$AQ$11</f>
        <v>0</v>
      </c>
    </row>
    <row r="182" spans="2:3" hidden="1">
      <c r="B182" s="110">
        <f t="shared" si="0"/>
        <v>2059</v>
      </c>
      <c r="C182" s="111">
        <f>[7]С2.5!$AR$11</f>
        <v>0</v>
      </c>
    </row>
    <row r="183" spans="2:3" hidden="1">
      <c r="B183" s="110">
        <f t="shared" si="0"/>
        <v>2060</v>
      </c>
      <c r="C183" s="111">
        <f>[7]С2.5!$AS$11</f>
        <v>0</v>
      </c>
    </row>
    <row r="184" spans="2:3" hidden="1">
      <c r="B184" s="110">
        <f t="shared" si="0"/>
        <v>2061</v>
      </c>
      <c r="C184" s="111">
        <f>[7]С2.5!$AT$11</f>
        <v>0</v>
      </c>
    </row>
    <row r="185" spans="2:3" hidden="1">
      <c r="B185" s="110">
        <f t="shared" si="0"/>
        <v>2062</v>
      </c>
      <c r="C185" s="111">
        <f>[7]С2.5!$AU$11</f>
        <v>0</v>
      </c>
    </row>
    <row r="186" spans="2:3" hidden="1">
      <c r="B186" s="110">
        <f t="shared" si="0"/>
        <v>2063</v>
      </c>
      <c r="C186" s="111">
        <f>[7]С2.5!$AV$11</f>
        <v>0</v>
      </c>
    </row>
    <row r="187" spans="2:3" hidden="1">
      <c r="B187" s="110">
        <f t="shared" si="0"/>
        <v>2064</v>
      </c>
      <c r="C187" s="111">
        <f>[7]С2.5!$AW$11</f>
        <v>0</v>
      </c>
    </row>
    <row r="188" spans="2:3" hidden="1">
      <c r="B188" s="110">
        <f t="shared" si="0"/>
        <v>2065</v>
      </c>
      <c r="C188" s="111">
        <f>[7]С2.5!$AX$11</f>
        <v>0</v>
      </c>
    </row>
    <row r="189" spans="2:3" hidden="1">
      <c r="B189" s="110">
        <f t="shared" si="0"/>
        <v>2066</v>
      </c>
      <c r="C189" s="111">
        <f>[7]С2.5!$AY$11</f>
        <v>0</v>
      </c>
    </row>
    <row r="190" spans="2:3" hidden="1">
      <c r="B190" s="110">
        <f t="shared" si="0"/>
        <v>2067</v>
      </c>
      <c r="C190" s="111">
        <f>[7]С2.5!$AZ$11</f>
        <v>0</v>
      </c>
    </row>
    <row r="191" spans="2:3" hidden="1">
      <c r="B191" s="110">
        <f t="shared" si="0"/>
        <v>2068</v>
      </c>
      <c r="C191" s="111">
        <f>[7]С2.5!$BA$11</f>
        <v>0</v>
      </c>
    </row>
    <row r="192" spans="2:3" hidden="1">
      <c r="B192" s="110">
        <f t="shared" si="0"/>
        <v>2069</v>
      </c>
      <c r="C192" s="111">
        <f>[7]С2.5!$BB$11</f>
        <v>0</v>
      </c>
    </row>
    <row r="193" spans="2:3" hidden="1">
      <c r="B193" s="110">
        <f t="shared" si="0"/>
        <v>2070</v>
      </c>
      <c r="C193" s="111">
        <f>[7]С2.5!$BC$11</f>
        <v>0</v>
      </c>
    </row>
    <row r="194" spans="2:3" hidden="1">
      <c r="B194" s="110">
        <f t="shared" si="0"/>
        <v>2071</v>
      </c>
      <c r="C194" s="111">
        <f>[7]С2.5!$BD$11</f>
        <v>0</v>
      </c>
    </row>
    <row r="195" spans="2:3" hidden="1">
      <c r="B195" s="110">
        <f t="shared" si="0"/>
        <v>2072</v>
      </c>
      <c r="C195" s="111">
        <f>[7]С2.5!$BE$11</f>
        <v>0</v>
      </c>
    </row>
    <row r="196" spans="2:3" hidden="1">
      <c r="B196" s="110">
        <f t="shared" si="0"/>
        <v>2073</v>
      </c>
      <c r="C196" s="111">
        <f>[7]С2.5!$BF$11</f>
        <v>0</v>
      </c>
    </row>
    <row r="197" spans="2:3" hidden="1">
      <c r="B197" s="110">
        <f t="shared" si="0"/>
        <v>2074</v>
      </c>
      <c r="C197" s="111">
        <f>[7]С2.5!$BG$11</f>
        <v>0</v>
      </c>
    </row>
    <row r="198" spans="2:3" hidden="1">
      <c r="B198" s="110">
        <f t="shared" si="0"/>
        <v>2075</v>
      </c>
      <c r="C198" s="111">
        <f>[7]С2.5!$BH$11</f>
        <v>0</v>
      </c>
    </row>
    <row r="199" spans="2:3" hidden="1">
      <c r="B199" s="110">
        <f t="shared" si="0"/>
        <v>2076</v>
      </c>
      <c r="C199" s="111">
        <f>[7]С2.5!$BI$11</f>
        <v>0</v>
      </c>
    </row>
    <row r="200" spans="2:3" hidden="1">
      <c r="B200" s="110">
        <f t="shared" si="0"/>
        <v>2077</v>
      </c>
      <c r="C200" s="111">
        <f>[7]С2.5!$BJ$11</f>
        <v>0</v>
      </c>
    </row>
    <row r="201" spans="2:3" hidden="1">
      <c r="B201" s="110">
        <f t="shared" si="0"/>
        <v>2078</v>
      </c>
      <c r="C201" s="111">
        <f>[7]С2.5!$BK$11</f>
        <v>0</v>
      </c>
    </row>
    <row r="202" spans="2:3" hidden="1">
      <c r="B202" s="110">
        <f t="shared" si="0"/>
        <v>2079</v>
      </c>
      <c r="C202" s="111">
        <f>[7]С2.5!$BL$11</f>
        <v>0</v>
      </c>
    </row>
    <row r="203" spans="2:3" hidden="1">
      <c r="B203" s="110">
        <f t="shared" si="0"/>
        <v>2080</v>
      </c>
      <c r="C203" s="111">
        <f>[7]С2.5!$BM$11</f>
        <v>0</v>
      </c>
    </row>
    <row r="204" spans="2:3" hidden="1">
      <c r="B204" s="110">
        <f t="shared" si="0"/>
        <v>2081</v>
      </c>
      <c r="C204" s="111">
        <f>[7]С2.5!$BN$11</f>
        <v>0</v>
      </c>
    </row>
    <row r="205" spans="2:3" hidden="1">
      <c r="B205" s="110">
        <f t="shared" si="0"/>
        <v>2082</v>
      </c>
      <c r="C205" s="111">
        <f>[7]С2.5!$BO$11</f>
        <v>0</v>
      </c>
    </row>
    <row r="206" spans="2:3" hidden="1">
      <c r="B206" s="110">
        <f t="shared" si="0"/>
        <v>2083</v>
      </c>
      <c r="C206" s="111">
        <f>[7]С2.5!$BP$11</f>
        <v>0</v>
      </c>
    </row>
    <row r="207" spans="2:3" hidden="1">
      <c r="B207" s="110">
        <f t="shared" si="0"/>
        <v>2084</v>
      </c>
      <c r="C207" s="111">
        <f>[7]С2.5!$BQ$11</f>
        <v>0</v>
      </c>
    </row>
    <row r="208" spans="2:3" hidden="1">
      <c r="B208" s="110">
        <f t="shared" si="0"/>
        <v>2085</v>
      </c>
      <c r="C208" s="111">
        <f>[7]С2.5!$BR$11</f>
        <v>0</v>
      </c>
    </row>
    <row r="209" spans="2:3" hidden="1">
      <c r="B209" s="110">
        <f t="shared" ref="B209:B223" si="1">B208+1</f>
        <v>2086</v>
      </c>
      <c r="C209" s="111">
        <f>[7]С2.5!$BS$11</f>
        <v>0</v>
      </c>
    </row>
    <row r="210" spans="2:3" hidden="1">
      <c r="B210" s="110">
        <f t="shared" si="1"/>
        <v>2087</v>
      </c>
      <c r="C210" s="111">
        <f>[7]С2.5!$BT$11</f>
        <v>0</v>
      </c>
    </row>
    <row r="211" spans="2:3" hidden="1">
      <c r="B211" s="110">
        <f t="shared" si="1"/>
        <v>2088</v>
      </c>
      <c r="C211" s="111">
        <f>[7]С2.5!$BU$11</f>
        <v>0</v>
      </c>
    </row>
    <row r="212" spans="2:3" hidden="1">
      <c r="B212" s="110">
        <f t="shared" si="1"/>
        <v>2089</v>
      </c>
      <c r="C212" s="111">
        <f>[7]С2.5!$BV$11</f>
        <v>0</v>
      </c>
    </row>
    <row r="213" spans="2:3" hidden="1">
      <c r="B213" s="110">
        <f t="shared" si="1"/>
        <v>2090</v>
      </c>
      <c r="C213" s="111">
        <f>[7]С2.5!$BW$11</f>
        <v>0</v>
      </c>
    </row>
    <row r="214" spans="2:3" hidden="1">
      <c r="B214" s="110">
        <f t="shared" si="1"/>
        <v>2091</v>
      </c>
      <c r="C214" s="111">
        <f>[7]С2.5!$BX$11</f>
        <v>0</v>
      </c>
    </row>
    <row r="215" spans="2:3" hidden="1">
      <c r="B215" s="110">
        <f t="shared" si="1"/>
        <v>2092</v>
      </c>
      <c r="C215" s="111">
        <f>[7]С2.5!$BY$11</f>
        <v>0</v>
      </c>
    </row>
    <row r="216" spans="2:3" hidden="1">
      <c r="B216" s="110">
        <f t="shared" si="1"/>
        <v>2093</v>
      </c>
      <c r="C216" s="111">
        <f>[7]С2.5!$BZ$11</f>
        <v>0</v>
      </c>
    </row>
    <row r="217" spans="2:3" hidden="1">
      <c r="B217" s="110">
        <f t="shared" si="1"/>
        <v>2094</v>
      </c>
      <c r="C217" s="111">
        <f>[7]С2.5!$CA$11</f>
        <v>0</v>
      </c>
    </row>
    <row r="218" spans="2:3" hidden="1">
      <c r="B218" s="110">
        <f t="shared" si="1"/>
        <v>2095</v>
      </c>
      <c r="C218" s="111">
        <f>[7]С2.5!$CB$11</f>
        <v>0</v>
      </c>
    </row>
    <row r="219" spans="2:3" hidden="1">
      <c r="B219" s="110">
        <f t="shared" si="1"/>
        <v>2096</v>
      </c>
      <c r="C219" s="111">
        <f>[7]С2.5!$CC$11</f>
        <v>0</v>
      </c>
    </row>
    <row r="220" spans="2:3" hidden="1">
      <c r="B220" s="110">
        <f t="shared" si="1"/>
        <v>2097</v>
      </c>
      <c r="C220" s="111">
        <f>[7]С2.5!$CD$11</f>
        <v>0</v>
      </c>
    </row>
    <row r="221" spans="2:3" hidden="1">
      <c r="B221" s="110">
        <f t="shared" si="1"/>
        <v>2098</v>
      </c>
      <c r="C221" s="111">
        <f>[7]С2.5!$CE$11</f>
        <v>0</v>
      </c>
    </row>
    <row r="222" spans="2:3" hidden="1">
      <c r="B222" s="110">
        <f t="shared" si="1"/>
        <v>2099</v>
      </c>
      <c r="C222" s="111">
        <f>[7]С2.5!$CF$11</f>
        <v>0</v>
      </c>
    </row>
    <row r="223" spans="2:3" ht="13.5" hidden="1" thickBot="1">
      <c r="B223" s="112">
        <f t="shared" si="1"/>
        <v>2100</v>
      </c>
      <c r="C223" s="113">
        <f>[7]С2.5!$CG$11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2289" r:id="rId3"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1" t="s">
        <v>0</v>
      </c>
      <c r="C1" s="121"/>
    </row>
    <row r="2" spans="1:3">
      <c r="A2" s="3"/>
      <c r="B2" s="4" t="s">
        <v>1</v>
      </c>
      <c r="C2" s="5">
        <f ca="1">TODAY()</f>
        <v>44944</v>
      </c>
    </row>
    <row r="3" spans="1:3">
      <c r="A3" s="3"/>
      <c r="B3" s="6" t="s">
        <v>2</v>
      </c>
    </row>
    <row r="4" spans="1:3" ht="25.5">
      <c r="A4" s="8"/>
      <c r="B4" s="9" t="str">
        <f>[8]И1!D13</f>
        <v>Субъект Российской Федерации</v>
      </c>
      <c r="C4" s="10" t="str">
        <f>[8]И1!E13</f>
        <v>Новосибирская область</v>
      </c>
    </row>
    <row r="5" spans="1:3" ht="38.25">
      <c r="A5" s="8"/>
      <c r="B5" s="9" t="str">
        <f>[8]И1!D14</f>
        <v>Тип муниципального образования (выберите из списка)</v>
      </c>
      <c r="C5" s="10" t="str">
        <f>[8]И1!E14</f>
        <v>село Казанка, Баганский муниципальный район</v>
      </c>
    </row>
    <row r="6" spans="1:3">
      <c r="A6" s="8"/>
      <c r="B6" s="9" t="str">
        <f>IF([8]И1!E15="","",[8]И1!D15)</f>
        <v/>
      </c>
      <c r="C6" s="10" t="str">
        <f>IF([8]И1!E15="","",[8]И1!E15)</f>
        <v/>
      </c>
    </row>
    <row r="7" spans="1:3">
      <c r="A7" s="8"/>
      <c r="B7" s="9" t="str">
        <f>[8]И1!D16</f>
        <v>Код ОКТМО</v>
      </c>
      <c r="C7" s="11" t="str">
        <f>[8]И1!E16</f>
        <v>50603413101</v>
      </c>
    </row>
    <row r="8" spans="1:3">
      <c r="A8" s="8"/>
      <c r="B8" s="12" t="str">
        <f>[8]И1!D17</f>
        <v>Система теплоснабжения</v>
      </c>
      <c r="C8" s="13">
        <f>[8]И1!E17</f>
        <v>0</v>
      </c>
    </row>
    <row r="9" spans="1:3">
      <c r="A9" s="8"/>
      <c r="B9" s="9" t="str">
        <f>[8]И1!D8</f>
        <v>Период регулирования (i)-й</v>
      </c>
      <c r="C9" s="14">
        <f>[8]И1!E8</f>
        <v>2023</v>
      </c>
    </row>
    <row r="10" spans="1:3">
      <c r="A10" s="8"/>
      <c r="B10" s="9" t="str">
        <f>[8]И1!D9</f>
        <v>Период регулирования (i-1)-й</v>
      </c>
      <c r="C10" s="14">
        <f>[8]И1!E9</f>
        <v>2022</v>
      </c>
    </row>
    <row r="11" spans="1:3">
      <c r="A11" s="8"/>
      <c r="B11" s="9" t="str">
        <f>[8]И1!D10</f>
        <v>Период регулирования (i-2)-й</v>
      </c>
      <c r="C11" s="14">
        <f>[8]И1!E10</f>
        <v>2021</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4166.5125619602641</v>
      </c>
    </row>
    <row r="18" spans="1:3" ht="42.75">
      <c r="A18" s="22" t="s">
        <v>8</v>
      </c>
      <c r="B18" s="25" t="s">
        <v>9</v>
      </c>
      <c r="C18" s="26">
        <f>[8]С1!F12</f>
        <v>1038.1176986055041</v>
      </c>
    </row>
    <row r="19" spans="1:3" ht="42.75">
      <c r="A19" s="22" t="s">
        <v>10</v>
      </c>
      <c r="B19" s="25" t="s">
        <v>11</v>
      </c>
      <c r="C19" s="26">
        <f>[8]С2!F12</f>
        <v>2104.5557832384511</v>
      </c>
    </row>
    <row r="20" spans="1:3" ht="30">
      <c r="A20" s="22" t="s">
        <v>12</v>
      </c>
      <c r="B20" s="25" t="s">
        <v>13</v>
      </c>
      <c r="C20" s="26">
        <f>[8]С3!F12</f>
        <v>503.43463965707434</v>
      </c>
    </row>
    <row r="21" spans="1:3" ht="42.75">
      <c r="A21" s="22" t="s">
        <v>14</v>
      </c>
      <c r="B21" s="25" t="s">
        <v>15</v>
      </c>
      <c r="C21" s="26">
        <f>[8]С4!F12</f>
        <v>438.70811571491555</v>
      </c>
    </row>
    <row r="22" spans="1:3" ht="30">
      <c r="A22" s="22" t="s">
        <v>16</v>
      </c>
      <c r="B22" s="25" t="s">
        <v>17</v>
      </c>
      <c r="C22" s="26">
        <f>[8]С5!F12</f>
        <v>81.696324744318915</v>
      </c>
    </row>
    <row r="23" spans="1:3" ht="43.5" thickBot="1">
      <c r="A23" s="27" t="s">
        <v>18</v>
      </c>
      <c r="B23" s="117" t="s">
        <v>19</v>
      </c>
      <c r="C23" s="28" t="str">
        <f>[8]С6!F12</f>
        <v>-</v>
      </c>
    </row>
    <row r="24" spans="1:3" ht="13.5" thickBot="1">
      <c r="A24" s="3"/>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[8]С1.1!E16</f>
        <v>5100</v>
      </c>
    </row>
    <row r="29" spans="1:3" ht="42.75">
      <c r="A29" s="22" t="s">
        <v>10</v>
      </c>
      <c r="B29" s="33" t="s">
        <v>22</v>
      </c>
      <c r="C29" s="34">
        <f>[8]С1.1!E27</f>
        <v>2791.3250000000003</v>
      </c>
    </row>
    <row r="30" spans="1:3" ht="17.25">
      <c r="A30" s="22" t="s">
        <v>12</v>
      </c>
      <c r="B30" s="33" t="s">
        <v>23</v>
      </c>
      <c r="C30" s="35">
        <f>[8]С1.1!E19</f>
        <v>0.59499999999999997</v>
      </c>
    </row>
    <row r="31" spans="1:3" ht="17.25">
      <c r="A31" s="22" t="s">
        <v>14</v>
      </c>
      <c r="B31" s="33" t="s">
        <v>24</v>
      </c>
      <c r="C31" s="35">
        <f>[8]С1.1!E20</f>
        <v>-0.113</v>
      </c>
    </row>
    <row r="32" spans="1:3" ht="30">
      <c r="A32" s="22" t="s">
        <v>16</v>
      </c>
      <c r="B32" s="36" t="s">
        <v>25</v>
      </c>
      <c r="C32" s="37">
        <f>[8]С1!F13</f>
        <v>176.4</v>
      </c>
    </row>
    <row r="33" spans="1:3">
      <c r="A33" s="22" t="s">
        <v>18</v>
      </c>
      <c r="B33" s="36" t="s">
        <v>26</v>
      </c>
      <c r="C33" s="38">
        <f>[8]С1!F16</f>
        <v>7000</v>
      </c>
    </row>
    <row r="34" spans="1:3" ht="14.25">
      <c r="A34" s="22" t="s">
        <v>27</v>
      </c>
      <c r="B34" s="39" t="s">
        <v>28</v>
      </c>
      <c r="C34" s="40">
        <f>[8]С1!F17</f>
        <v>0.72857142857142854</v>
      </c>
    </row>
    <row r="35" spans="1:3" ht="15.75">
      <c r="A35" s="41" t="s">
        <v>29</v>
      </c>
      <c r="B35" s="42" t="s">
        <v>30</v>
      </c>
      <c r="C35" s="40">
        <f>[8]С1!F20</f>
        <v>21.588411179999994</v>
      </c>
    </row>
    <row r="36" spans="1:3" ht="15.75">
      <c r="A36" s="41" t="s">
        <v>31</v>
      </c>
      <c r="B36" s="43" t="s">
        <v>32</v>
      </c>
      <c r="C36" s="40">
        <f>[8]С1!F21</f>
        <v>20.818139999999996</v>
      </c>
    </row>
    <row r="37" spans="1:3" ht="14.25">
      <c r="A37" s="41" t="s">
        <v>33</v>
      </c>
      <c r="B37" s="44" t="s">
        <v>34</v>
      </c>
      <c r="C37" s="40">
        <f>[8]С1!F22</f>
        <v>1.0369999999999999</v>
      </c>
    </row>
    <row r="38" spans="1:3" ht="53.25" thickBot="1">
      <c r="A38" s="27" t="s">
        <v>35</v>
      </c>
      <c r="B38" s="45" t="s">
        <v>36</v>
      </c>
      <c r="C38" s="46">
        <f>[8]С1!F23</f>
        <v>1.0469999999999999</v>
      </c>
    </row>
    <row r="39" spans="1:3" ht="13.5" thickBot="1">
      <c r="A39" s="47"/>
      <c r="B39" s="48"/>
      <c r="C39" s="49"/>
    </row>
    <row r="40" spans="1:3" ht="30" customHeight="1">
      <c r="A40" s="50" t="s">
        <v>37</v>
      </c>
      <c r="B40" s="118" t="s">
        <v>38</v>
      </c>
      <c r="C40" s="118"/>
    </row>
    <row r="41" spans="1:3" ht="25.5">
      <c r="A41" s="22" t="s">
        <v>39</v>
      </c>
      <c r="B41" s="36" t="s">
        <v>40</v>
      </c>
      <c r="C41" s="51" t="str">
        <f>[8]С2.1!E12</f>
        <v>V</v>
      </c>
    </row>
    <row r="42" spans="1:3" ht="25.5">
      <c r="A42" s="22" t="s">
        <v>41</v>
      </c>
      <c r="B42" s="33" t="s">
        <v>42</v>
      </c>
      <c r="C42" s="51" t="str">
        <f>[8]С2.1!E13</f>
        <v>6 и менее баллов</v>
      </c>
    </row>
    <row r="43" spans="1:3" ht="25.5">
      <c r="A43" s="22" t="s">
        <v>43</v>
      </c>
      <c r="B43" s="33" t="s">
        <v>44</v>
      </c>
      <c r="C43" s="51" t="str">
        <f>[8]С2.1!E14</f>
        <v>от 200 до 500</v>
      </c>
    </row>
    <row r="44" spans="1:3" ht="25.5">
      <c r="A44" s="22" t="s">
        <v>45</v>
      </c>
      <c r="B44" s="33" t="s">
        <v>46</v>
      </c>
      <c r="C44" s="52" t="str">
        <f>[8]С2.1!E15</f>
        <v>нет</v>
      </c>
    </row>
    <row r="45" spans="1:3" ht="30">
      <c r="A45" s="22" t="s">
        <v>47</v>
      </c>
      <c r="B45" s="33" t="s">
        <v>48</v>
      </c>
      <c r="C45" s="34">
        <f>[8]С2!F18</f>
        <v>32402.627334033532</v>
      </c>
    </row>
    <row r="46" spans="1:3" ht="30">
      <c r="A46" s="22" t="s">
        <v>49</v>
      </c>
      <c r="B46" s="53" t="s">
        <v>50</v>
      </c>
      <c r="C46" s="34">
        <f>IF([8]С2!F19&gt;0,[8]С2!F19,[8]С2!F20)</f>
        <v>23441.524932855718</v>
      </c>
    </row>
    <row r="47" spans="1:3" ht="25.5">
      <c r="A47" s="22" t="s">
        <v>51</v>
      </c>
      <c r="B47" s="54" t="s">
        <v>52</v>
      </c>
      <c r="C47" s="34">
        <f>[8]С2.1!E19</f>
        <v>-38</v>
      </c>
    </row>
    <row r="48" spans="1:3" ht="25.5">
      <c r="A48" s="22" t="s">
        <v>53</v>
      </c>
      <c r="B48" s="54" t="s">
        <v>54</v>
      </c>
      <c r="C48" s="34" t="str">
        <f>[8]С2.1!E22</f>
        <v>нет</v>
      </c>
    </row>
    <row r="49" spans="1:3" ht="38.25">
      <c r="A49" s="22" t="s">
        <v>55</v>
      </c>
      <c r="B49" s="55" t="s">
        <v>56</v>
      </c>
      <c r="C49" s="34">
        <f>[8]С2.2!E10</f>
        <v>1287</v>
      </c>
    </row>
    <row r="50" spans="1:3" ht="25.5">
      <c r="A50" s="22" t="s">
        <v>57</v>
      </c>
      <c r="B50" s="56" t="s">
        <v>58</v>
      </c>
      <c r="C50" s="34">
        <f>[8]С2.2!E12</f>
        <v>5.97</v>
      </c>
    </row>
    <row r="51" spans="1:3" ht="52.5">
      <c r="A51" s="22" t="s">
        <v>59</v>
      </c>
      <c r="B51" s="57" t="s">
        <v>60</v>
      </c>
      <c r="C51" s="34">
        <f>[8]С2.2!E13</f>
        <v>1</v>
      </c>
    </row>
    <row r="52" spans="1:3" ht="27.75">
      <c r="A52" s="22" t="s">
        <v>61</v>
      </c>
      <c r="B52" s="56" t="s">
        <v>62</v>
      </c>
      <c r="C52" s="34">
        <f>[8]С2.2!E14</f>
        <v>12104</v>
      </c>
    </row>
    <row r="53" spans="1:3" ht="25.5">
      <c r="A53" s="22" t="s">
        <v>63</v>
      </c>
      <c r="B53" s="57" t="s">
        <v>64</v>
      </c>
      <c r="C53" s="35">
        <f>[8]С2.2!E15</f>
        <v>4.8000000000000001E-2</v>
      </c>
    </row>
    <row r="54" spans="1:3">
      <c r="A54" s="22" t="s">
        <v>65</v>
      </c>
      <c r="B54" s="57" t="s">
        <v>66</v>
      </c>
      <c r="C54" s="34">
        <f>[8]С2.2!E16</f>
        <v>1</v>
      </c>
    </row>
    <row r="55" spans="1:3" ht="15.75">
      <c r="A55" s="22" t="s">
        <v>67</v>
      </c>
      <c r="B55" s="58" t="s">
        <v>68</v>
      </c>
      <c r="C55" s="34">
        <f>[8]С2!F21</f>
        <v>1</v>
      </c>
    </row>
    <row r="56" spans="1:3" ht="30">
      <c r="A56" s="59" t="s">
        <v>69</v>
      </c>
      <c r="B56" s="33" t="s">
        <v>70</v>
      </c>
      <c r="C56" s="34">
        <f>[8]С2!F13</f>
        <v>169640.22915965237</v>
      </c>
    </row>
    <row r="57" spans="1:3" ht="30">
      <c r="A57" s="59" t="s">
        <v>71</v>
      </c>
      <c r="B57" s="58" t="s">
        <v>72</v>
      </c>
      <c r="C57" s="34">
        <f>[8]С2!F14</f>
        <v>113455</v>
      </c>
    </row>
    <row r="58" spans="1:3" ht="15.75">
      <c r="A58" s="59" t="s">
        <v>73</v>
      </c>
      <c r="B58" s="60" t="s">
        <v>74</v>
      </c>
      <c r="C58" s="40">
        <f>[8]С2!F15</f>
        <v>1.071</v>
      </c>
    </row>
    <row r="59" spans="1:3" ht="15.75">
      <c r="A59" s="59" t="s">
        <v>75</v>
      </c>
      <c r="B59" s="60" t="s">
        <v>76</v>
      </c>
      <c r="C59" s="40">
        <f>[8]С2!F16</f>
        <v>1</v>
      </c>
    </row>
    <row r="60" spans="1:3" ht="17.25">
      <c r="A60" s="59" t="s">
        <v>77</v>
      </c>
      <c r="B60" s="58" t="s">
        <v>78</v>
      </c>
      <c r="C60" s="34">
        <f>[8]С2!F17</f>
        <v>1.01</v>
      </c>
    </row>
    <row r="61" spans="1:3" s="63" customFormat="1" ht="14.25">
      <c r="A61" s="59" t="s">
        <v>79</v>
      </c>
      <c r="B61" s="61" t="s">
        <v>80</v>
      </c>
      <c r="C61" s="62">
        <f>[8]С2!F33</f>
        <v>10</v>
      </c>
    </row>
    <row r="62" spans="1:3" ht="30">
      <c r="A62" s="59" t="s">
        <v>81</v>
      </c>
      <c r="B62" s="64" t="s">
        <v>82</v>
      </c>
      <c r="C62" s="34">
        <f>[8]С2!F26</f>
        <v>953.2620690799688</v>
      </c>
    </row>
    <row r="63" spans="1:3" ht="17.25">
      <c r="A63" s="59" t="s">
        <v>83</v>
      </c>
      <c r="B63" s="53" t="s">
        <v>84</v>
      </c>
      <c r="C63" s="34">
        <f>[8]С2!F27</f>
        <v>0.16419829999999999</v>
      </c>
    </row>
    <row r="64" spans="1:3" ht="17.25">
      <c r="A64" s="59" t="s">
        <v>85</v>
      </c>
      <c r="B64" s="58" t="s">
        <v>86</v>
      </c>
      <c r="C64" s="62">
        <f>[8]С2!F28</f>
        <v>4200</v>
      </c>
    </row>
    <row r="65" spans="1:3" ht="42.75">
      <c r="A65" s="59" t="s">
        <v>87</v>
      </c>
      <c r="B65" s="33" t="s">
        <v>88</v>
      </c>
      <c r="C65" s="34">
        <f>[8]С2!F22</f>
        <v>35717.748653137714</v>
      </c>
    </row>
    <row r="66" spans="1:3" ht="30">
      <c r="A66" s="59" t="s">
        <v>89</v>
      </c>
      <c r="B66" s="60" t="s">
        <v>90</v>
      </c>
      <c r="C66" s="34">
        <f>[8]С2!F23</f>
        <v>1990</v>
      </c>
    </row>
    <row r="67" spans="1:3" ht="30">
      <c r="A67" s="59" t="s">
        <v>91</v>
      </c>
      <c r="B67" s="53" t="s">
        <v>92</v>
      </c>
      <c r="C67" s="34">
        <f>[8]С2.1!E27</f>
        <v>14307.876789999998</v>
      </c>
    </row>
    <row r="68" spans="1:3" ht="38.25">
      <c r="A68" s="59" t="s">
        <v>93</v>
      </c>
      <c r="B68" s="65" t="s">
        <v>94</v>
      </c>
      <c r="C68" s="52">
        <f>[8]С2.3!E21</f>
        <v>0</v>
      </c>
    </row>
    <row r="69" spans="1:3" ht="25.5">
      <c r="A69" s="59" t="s">
        <v>95</v>
      </c>
      <c r="B69" s="66" t="s">
        <v>96</v>
      </c>
      <c r="C69" s="67">
        <f>[8]С2.3!E11</f>
        <v>9.89</v>
      </c>
    </row>
    <row r="70" spans="1:3" ht="25.5">
      <c r="A70" s="59" t="s">
        <v>97</v>
      </c>
      <c r="B70" s="66" t="s">
        <v>98</v>
      </c>
      <c r="C70" s="62">
        <f>[8]С2.3!E13</f>
        <v>300</v>
      </c>
    </row>
    <row r="71" spans="1:3" ht="25.5">
      <c r="A71" s="59" t="s">
        <v>99</v>
      </c>
      <c r="B71" s="65" t="s">
        <v>100</v>
      </c>
      <c r="C71" s="68">
        <f>IF([8]С2.3!E22&gt;0,[8]С2.3!E22,[8]С2.3!E14)</f>
        <v>61211</v>
      </c>
    </row>
    <row r="72" spans="1:3" ht="38.25">
      <c r="A72" s="59" t="s">
        <v>101</v>
      </c>
      <c r="B72" s="65" t="s">
        <v>102</v>
      </c>
      <c r="C72" s="68">
        <f>IF([8]С2.3!E23&gt;0,[8]С2.3!E23,[8]С2.3!E15)</f>
        <v>45675</v>
      </c>
    </row>
    <row r="73" spans="1:3" ht="30">
      <c r="A73" s="59" t="s">
        <v>103</v>
      </c>
      <c r="B73" s="53" t="s">
        <v>104</v>
      </c>
      <c r="C73" s="34">
        <f>[8]С2.1!E28</f>
        <v>9541.9567200000001</v>
      </c>
    </row>
    <row r="74" spans="1:3" ht="38.25">
      <c r="A74" s="59" t="s">
        <v>105</v>
      </c>
      <c r="B74" s="65" t="s">
        <v>106</v>
      </c>
      <c r="C74" s="52">
        <f>[8]С2.3!E25</f>
        <v>0</v>
      </c>
    </row>
    <row r="75" spans="1:3" ht="25.5">
      <c r="A75" s="59" t="s">
        <v>107</v>
      </c>
      <c r="B75" s="66" t="s">
        <v>108</v>
      </c>
      <c r="C75" s="67">
        <f>[8]С2.3!E12</f>
        <v>0.56000000000000005</v>
      </c>
    </row>
    <row r="76" spans="1:3" ht="25.5">
      <c r="A76" s="59" t="s">
        <v>109</v>
      </c>
      <c r="B76" s="66" t="s">
        <v>98</v>
      </c>
      <c r="C76" s="62">
        <f>[8]С2.3!E13</f>
        <v>300</v>
      </c>
    </row>
    <row r="77" spans="1:3" ht="25.5">
      <c r="A77" s="59" t="s">
        <v>110</v>
      </c>
      <c r="B77" s="69" t="s">
        <v>111</v>
      </c>
      <c r="C77" s="68">
        <f>IF([8]С2.3!E26&gt;0,[8]С2.3!E26,[8]С2.3!E16)</f>
        <v>65637</v>
      </c>
    </row>
    <row r="78" spans="1:3" ht="38.25">
      <c r="A78" s="59" t="s">
        <v>112</v>
      </c>
      <c r="B78" s="69" t="s">
        <v>113</v>
      </c>
      <c r="C78" s="68">
        <f>IF([8]С2.3!E27&gt;0,[8]С2.3!E27,[8]С2.3!E17)</f>
        <v>31684</v>
      </c>
    </row>
    <row r="79" spans="1:3" ht="17.25">
      <c r="A79" s="59" t="s">
        <v>114</v>
      </c>
      <c r="B79" s="33" t="s">
        <v>115</v>
      </c>
      <c r="C79" s="35">
        <f>[8]С2!F29</f>
        <v>0.128978033685065</v>
      </c>
    </row>
    <row r="80" spans="1:3" ht="30">
      <c r="A80" s="59" t="s">
        <v>116</v>
      </c>
      <c r="B80" s="53" t="s">
        <v>117</v>
      </c>
      <c r="C80" s="70">
        <f>[8]С2!F30</f>
        <v>0.11668498168498169</v>
      </c>
    </row>
    <row r="81" spans="1:3" ht="17.25">
      <c r="A81" s="59" t="s">
        <v>118</v>
      </c>
      <c r="B81" s="71" t="s">
        <v>119</v>
      </c>
      <c r="C81" s="35">
        <f>[8]С2!F31</f>
        <v>0.13880000000000001</v>
      </c>
    </row>
    <row r="82" spans="1:3" s="63" customFormat="1" ht="18" thickBot="1">
      <c r="A82" s="72" t="s">
        <v>120</v>
      </c>
      <c r="B82" s="73" t="s">
        <v>121</v>
      </c>
      <c r="C82" s="74">
        <f>[8]С2!F32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[8]С3!F14</f>
        <v>6990.5574808698702</v>
      </c>
    </row>
    <row r="86" spans="1:3" s="63" customFormat="1" ht="42.75">
      <c r="A86" s="77" t="s">
        <v>126</v>
      </c>
      <c r="B86" s="53" t="s">
        <v>127</v>
      </c>
      <c r="C86" s="78">
        <f>[8]С3!F15</f>
        <v>0.2</v>
      </c>
    </row>
    <row r="87" spans="1:3" s="63" customFormat="1" ht="14.25">
      <c r="A87" s="77" t="s">
        <v>128</v>
      </c>
      <c r="B87" s="79" t="s">
        <v>129</v>
      </c>
      <c r="C87" s="62">
        <f>[8]С3!F18</f>
        <v>15</v>
      </c>
    </row>
    <row r="88" spans="1:3" s="63" customFormat="1" ht="17.25">
      <c r="A88" s="77" t="s">
        <v>130</v>
      </c>
      <c r="B88" s="33" t="s">
        <v>131</v>
      </c>
      <c r="C88" s="34">
        <f>[8]С3!F19</f>
        <v>3487.1555421534131</v>
      </c>
    </row>
    <row r="89" spans="1:3" s="63" customFormat="1" ht="55.5">
      <c r="A89" s="77" t="s">
        <v>132</v>
      </c>
      <c r="B89" s="53" t="s">
        <v>133</v>
      </c>
      <c r="C89" s="80">
        <f>[8]С3!F20</f>
        <v>2.1999999999999999E-2</v>
      </c>
    </row>
    <row r="90" spans="1:3" s="63" customFormat="1" ht="14.25">
      <c r="A90" s="77" t="s">
        <v>134</v>
      </c>
      <c r="B90" s="58" t="s">
        <v>80</v>
      </c>
      <c r="C90" s="62">
        <f>[8]С3!F21</f>
        <v>10</v>
      </c>
    </row>
    <row r="91" spans="1:3" s="63" customFormat="1" ht="17.25">
      <c r="A91" s="77" t="s">
        <v>135</v>
      </c>
      <c r="B91" s="33" t="s">
        <v>136</v>
      </c>
      <c r="C91" s="34">
        <f>[8]С3!F22</f>
        <v>2.8597862072399063</v>
      </c>
    </row>
    <row r="92" spans="1:3" s="63" customFormat="1" ht="55.5">
      <c r="A92" s="77" t="s">
        <v>137</v>
      </c>
      <c r="B92" s="53" t="s">
        <v>138</v>
      </c>
      <c r="C92" s="80">
        <f>[8]С3!F23</f>
        <v>3.0000000000000001E-3</v>
      </c>
    </row>
    <row r="93" spans="1:3" s="63" customFormat="1" ht="27.75" thickBot="1">
      <c r="A93" s="81" t="s">
        <v>139</v>
      </c>
      <c r="B93" s="82" t="s">
        <v>140</v>
      </c>
      <c r="C93" s="83">
        <f>[8]С3!F24</f>
        <v>953.2620690799688</v>
      </c>
    </row>
    <row r="94" spans="1:3" ht="13.5" thickBot="1">
      <c r="A94" s="47"/>
      <c r="B94" s="75"/>
      <c r="C94" s="15"/>
    </row>
    <row r="95" spans="1:3" ht="30" customHeight="1">
      <c r="A95" s="84" t="s">
        <v>141</v>
      </c>
      <c r="B95" s="118" t="s">
        <v>142</v>
      </c>
      <c r="C95" s="118"/>
    </row>
    <row r="96" spans="1:3" ht="30">
      <c r="A96" s="59" t="s">
        <v>143</v>
      </c>
      <c r="B96" s="33" t="s">
        <v>144</v>
      </c>
      <c r="C96" s="34">
        <f>[8]С4!F16</f>
        <v>1652.5</v>
      </c>
    </row>
    <row r="97" spans="1:3" ht="30">
      <c r="A97" s="59" t="s">
        <v>145</v>
      </c>
      <c r="B97" s="58" t="s">
        <v>146</v>
      </c>
      <c r="C97" s="34">
        <f>[8]С4!F17</f>
        <v>73547</v>
      </c>
    </row>
    <row r="98" spans="1:3" ht="17.25">
      <c r="A98" s="59" t="s">
        <v>147</v>
      </c>
      <c r="B98" s="58" t="s">
        <v>148</v>
      </c>
      <c r="C98" s="40">
        <f>[8]С4!F18</f>
        <v>0.02</v>
      </c>
    </row>
    <row r="99" spans="1:3" ht="30">
      <c r="A99" s="59" t="s">
        <v>149</v>
      </c>
      <c r="B99" s="58" t="s">
        <v>150</v>
      </c>
      <c r="C99" s="34">
        <f>[8]С4!F19</f>
        <v>12104</v>
      </c>
    </row>
    <row r="100" spans="1:3" ht="31.5">
      <c r="A100" s="59" t="s">
        <v>151</v>
      </c>
      <c r="B100" s="58" t="s">
        <v>152</v>
      </c>
      <c r="C100" s="40">
        <f>[8]С4!F20</f>
        <v>1.4999999999999999E-2</v>
      </c>
    </row>
    <row r="101" spans="1:3" ht="30">
      <c r="A101" s="59" t="s">
        <v>153</v>
      </c>
      <c r="B101" s="33" t="s">
        <v>154</v>
      </c>
      <c r="C101" s="34">
        <f>[8]С4!F21</f>
        <v>1933.1949342509995</v>
      </c>
    </row>
    <row r="102" spans="1:3" ht="24" customHeight="1">
      <c r="A102" s="59" t="s">
        <v>155</v>
      </c>
      <c r="B102" s="53" t="s">
        <v>156</v>
      </c>
      <c r="C102" s="85">
        <f>IF([8]С4.2!F8="да",[8]С4.2!D21,[8]С4.2!D15)</f>
        <v>0</v>
      </c>
    </row>
    <row r="103" spans="1:3" ht="68.25">
      <c r="A103" s="59" t="s">
        <v>157</v>
      </c>
      <c r="B103" s="53" t="s">
        <v>158</v>
      </c>
      <c r="C103" s="34">
        <f>[8]С4!F22</f>
        <v>3.6112641666666665</v>
      </c>
    </row>
    <row r="104" spans="1:3" ht="30">
      <c r="A104" s="59" t="s">
        <v>159</v>
      </c>
      <c r="B104" s="58" t="s">
        <v>160</v>
      </c>
      <c r="C104" s="34">
        <f>[8]С4!F23</f>
        <v>180</v>
      </c>
    </row>
    <row r="105" spans="1:3" ht="14.25">
      <c r="A105" s="59" t="s">
        <v>161</v>
      </c>
      <c r="B105" s="53" t="s">
        <v>162</v>
      </c>
      <c r="C105" s="34">
        <f>[8]С4!F24</f>
        <v>8497.1999999999989</v>
      </c>
    </row>
    <row r="106" spans="1:3" ht="14.25">
      <c r="A106" s="59" t="s">
        <v>163</v>
      </c>
      <c r="B106" s="58" t="s">
        <v>164</v>
      </c>
      <c r="C106" s="40">
        <f>[8]С4!F25</f>
        <v>0.35</v>
      </c>
    </row>
    <row r="107" spans="1:3" ht="17.25">
      <c r="A107" s="59" t="s">
        <v>165</v>
      </c>
      <c r="B107" s="33" t="s">
        <v>166</v>
      </c>
      <c r="C107" s="34">
        <f>[8]С4!F26</f>
        <v>57.876404999999998</v>
      </c>
    </row>
    <row r="108" spans="1:3" ht="25.5">
      <c r="A108" s="59" t="s">
        <v>167</v>
      </c>
      <c r="B108" s="53" t="s">
        <v>94</v>
      </c>
      <c r="C108" s="85">
        <f>[8]С4.3!E16</f>
        <v>0</v>
      </c>
    </row>
    <row r="109" spans="1:3" ht="25.5">
      <c r="A109" s="59" t="s">
        <v>168</v>
      </c>
      <c r="B109" s="53" t="s">
        <v>169</v>
      </c>
      <c r="C109" s="34">
        <f>[8]С4.3!E17</f>
        <v>14.975</v>
      </c>
    </row>
    <row r="110" spans="1:3" ht="38.25">
      <c r="A110" s="59" t="s">
        <v>170</v>
      </c>
      <c r="B110" s="53" t="s">
        <v>106</v>
      </c>
      <c r="C110" s="85">
        <f>[8]С4.3!E18</f>
        <v>0</v>
      </c>
    </row>
    <row r="111" spans="1:3">
      <c r="A111" s="59" t="s">
        <v>171</v>
      </c>
      <c r="B111" s="53" t="s">
        <v>172</v>
      </c>
      <c r="C111" s="34">
        <f>[8]С4.3!E19</f>
        <v>26.27</v>
      </c>
    </row>
    <row r="112" spans="1:3">
      <c r="A112" s="59" t="s">
        <v>173</v>
      </c>
      <c r="B112" s="58" t="s">
        <v>174</v>
      </c>
      <c r="C112" s="34">
        <f>[8]С4.3!E11</f>
        <v>1871</v>
      </c>
    </row>
    <row r="113" spans="1:3">
      <c r="A113" s="59" t="s">
        <v>175</v>
      </c>
      <c r="B113" s="58" t="s">
        <v>176</v>
      </c>
      <c r="C113" s="52">
        <f>[8]С4.3!E12</f>
        <v>1636</v>
      </c>
    </row>
    <row r="114" spans="1:3">
      <c r="A114" s="59" t="s">
        <v>177</v>
      </c>
      <c r="B114" s="58" t="s">
        <v>178</v>
      </c>
      <c r="C114" s="52">
        <f>[8]С4.3!E13</f>
        <v>204</v>
      </c>
    </row>
    <row r="115" spans="1:3" ht="30">
      <c r="A115" s="59" t="s">
        <v>179</v>
      </c>
      <c r="B115" s="33" t="s">
        <v>180</v>
      </c>
      <c r="C115" s="34">
        <f>[8]С4!F27</f>
        <v>1326.0219970470876</v>
      </c>
    </row>
    <row r="116" spans="1:3" ht="25.5">
      <c r="A116" s="59" t="s">
        <v>181</v>
      </c>
      <c r="B116" s="53" t="s">
        <v>182</v>
      </c>
      <c r="C116" s="34">
        <f>[8]С4!F28</f>
        <v>1018.4500745369336</v>
      </c>
    </row>
    <row r="117" spans="1:3" ht="42.75">
      <c r="A117" s="59" t="s">
        <v>183</v>
      </c>
      <c r="B117" s="53" t="s">
        <v>184</v>
      </c>
      <c r="C117" s="34">
        <f>[8]С4!F29</f>
        <v>307.57192251015391</v>
      </c>
    </row>
    <row r="118" spans="1:3" ht="30">
      <c r="A118" s="59" t="s">
        <v>185</v>
      </c>
      <c r="B118" s="39" t="s">
        <v>186</v>
      </c>
      <c r="C118" s="34">
        <f>[8]С4!F30</f>
        <v>2263.7437301713717</v>
      </c>
    </row>
    <row r="119" spans="1:3" ht="42.75">
      <c r="A119" s="59" t="s">
        <v>187</v>
      </c>
      <c r="B119" s="86" t="s">
        <v>188</v>
      </c>
      <c r="C119" s="34">
        <f>[8]С4!F33</f>
        <v>1529.8582520233031</v>
      </c>
    </row>
    <row r="120" spans="1:3" ht="30">
      <c r="A120" s="59" t="s">
        <v>189</v>
      </c>
      <c r="B120" s="87" t="s">
        <v>190</v>
      </c>
      <c r="C120" s="34">
        <f>[8]С4!F35</f>
        <v>17.040680999999999</v>
      </c>
    </row>
    <row r="121" spans="1:3" ht="14.25">
      <c r="A121" s="59" t="s">
        <v>191</v>
      </c>
      <c r="B121" s="56" t="s">
        <v>192</v>
      </c>
      <c r="C121" s="34">
        <f>[8]С4!F36</f>
        <v>14319.9</v>
      </c>
    </row>
    <row r="122" spans="1:3" ht="28.5" thickBot="1">
      <c r="A122" s="72" t="s">
        <v>193</v>
      </c>
      <c r="B122" s="88" t="s">
        <v>194</v>
      </c>
      <c r="C122" s="83">
        <f>[8]С4!F37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[8]С5!F17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[8]С2!F37</f>
        <v>20.818139999999996</v>
      </c>
    </row>
    <row r="136" spans="1:4" ht="14.25">
      <c r="A136" s="59" t="s">
        <v>216</v>
      </c>
      <c r="B136" s="101" t="s">
        <v>217</v>
      </c>
      <c r="C136" s="34">
        <f>[8]С2!F38</f>
        <v>7</v>
      </c>
    </row>
    <row r="137" spans="1:4" ht="17.25">
      <c r="A137" s="59" t="s">
        <v>218</v>
      </c>
      <c r="B137" s="101" t="s">
        <v>219</v>
      </c>
      <c r="C137" s="34">
        <f>[8]С2!F40</f>
        <v>0.97</v>
      </c>
    </row>
    <row r="138" spans="1:4" ht="15" thickBot="1">
      <c r="A138" s="72" t="s">
        <v>220</v>
      </c>
      <c r="B138" s="102" t="s">
        <v>221</v>
      </c>
      <c r="C138" s="46">
        <f>[8]С2!F42</f>
        <v>0.35</v>
      </c>
    </row>
    <row r="139" spans="1:4" s="89" customFormat="1" ht="13.5" thickBot="1">
      <c r="A139" s="47"/>
      <c r="B139" s="75"/>
      <c r="C139" s="15"/>
    </row>
    <row r="140" spans="1:4" ht="30">
      <c r="A140" s="84" t="s">
        <v>222</v>
      </c>
      <c r="B140" s="103" t="s">
        <v>223</v>
      </c>
      <c r="C140" s="104">
        <f>[8]С2!F35</f>
        <v>1.3822747209000001</v>
      </c>
      <c r="D140" s="89"/>
    </row>
    <row r="141" spans="1:4" ht="22.7" customHeight="1" thickBot="1">
      <c r="A141" s="72" t="s">
        <v>224</v>
      </c>
      <c r="B141" s="120" t="s">
        <v>225</v>
      </c>
      <c r="C141" s="120"/>
      <c r="D141" s="89"/>
    </row>
    <row r="142" spans="1:4" ht="13.5" thickBot="1">
      <c r="A142" s="105"/>
      <c r="B142" s="106" t="s">
        <v>226</v>
      </c>
      <c r="C142" s="107"/>
      <c r="D142" s="89"/>
    </row>
    <row r="143" spans="1:4">
      <c r="A143" s="105"/>
      <c r="B143" s="108">
        <v>2020</v>
      </c>
      <c r="C143" s="109">
        <f>[8]С2.5!$E$11</f>
        <v>-2.9000000000000026E-2</v>
      </c>
      <c r="D143" s="89"/>
    </row>
    <row r="144" spans="1:4">
      <c r="A144" s="105"/>
      <c r="B144" s="110">
        <f>B143+1</f>
        <v>2021</v>
      </c>
      <c r="C144" s="111">
        <f>[8]С2.5!$F$11</f>
        <v>0.245</v>
      </c>
      <c r="D144" s="89"/>
    </row>
    <row r="145" spans="1:4">
      <c r="A145" s="105"/>
      <c r="B145" s="110">
        <f t="shared" ref="B145:B208" si="0">B144+1</f>
        <v>2022</v>
      </c>
      <c r="C145" s="111">
        <f>[8]С2.5!$G$11</f>
        <v>0.121</v>
      </c>
      <c r="D145" s="89"/>
    </row>
    <row r="146" spans="1:4" ht="13.5" thickBot="1">
      <c r="A146" s="105"/>
      <c r="B146" s="112">
        <f t="shared" si="0"/>
        <v>2023</v>
      </c>
      <c r="C146" s="113">
        <f>[8]С2.5!$H$11</f>
        <v>0.02</v>
      </c>
      <c r="D146" s="89"/>
    </row>
    <row r="147" spans="1:4" hidden="1">
      <c r="A147" s="105"/>
      <c r="B147" s="114">
        <f t="shared" si="0"/>
        <v>2024</v>
      </c>
      <c r="C147" s="115">
        <f>[8]С2.5!$I$11</f>
        <v>-2.93E-2</v>
      </c>
      <c r="D147" s="89"/>
    </row>
    <row r="148" spans="1:4" hidden="1">
      <c r="A148" s="105"/>
      <c r="B148" s="110">
        <f t="shared" si="0"/>
        <v>2025</v>
      </c>
      <c r="C148" s="111">
        <f>[8]С2.5!$J$11</f>
        <v>0.21215960863291</v>
      </c>
      <c r="D148" s="89"/>
    </row>
    <row r="149" spans="1:4" hidden="1">
      <c r="A149" s="105"/>
      <c r="B149" s="110">
        <f t="shared" si="0"/>
        <v>2026</v>
      </c>
      <c r="C149" s="111">
        <f>[8]С2.5!$K$11</f>
        <v>3.5813361771260002E-2</v>
      </c>
      <c r="D149" s="89"/>
    </row>
    <row r="150" spans="1:4" hidden="1">
      <c r="A150" s="105"/>
      <c r="B150" s="110">
        <f t="shared" si="0"/>
        <v>2027</v>
      </c>
      <c r="C150" s="111">
        <f>[8]С2.5!$L$11</f>
        <v>3.2682303599220003E-2</v>
      </c>
      <c r="D150" s="89"/>
    </row>
    <row r="151" spans="1:4" hidden="1">
      <c r="A151" s="105"/>
      <c r="B151" s="110">
        <f t="shared" si="0"/>
        <v>2028</v>
      </c>
      <c r="C151" s="111">
        <f>[8]С2.5!$M$11</f>
        <v>0</v>
      </c>
      <c r="D151" s="89"/>
    </row>
    <row r="152" spans="1:4" hidden="1">
      <c r="A152" s="105"/>
      <c r="B152" s="110">
        <f t="shared" si="0"/>
        <v>2029</v>
      </c>
      <c r="C152" s="111">
        <f>[8]С2.5!$N$11</f>
        <v>0</v>
      </c>
      <c r="D152" s="89"/>
    </row>
    <row r="153" spans="1:4" hidden="1">
      <c r="A153" s="105"/>
      <c r="B153" s="110">
        <f t="shared" si="0"/>
        <v>2030</v>
      </c>
      <c r="C153" s="111">
        <f>[8]С2.5!$O$11</f>
        <v>0</v>
      </c>
      <c r="D153" s="89"/>
    </row>
    <row r="154" spans="1:4" hidden="1">
      <c r="A154" s="105"/>
      <c r="B154" s="110">
        <f t="shared" si="0"/>
        <v>2031</v>
      </c>
      <c r="C154" s="111">
        <f>[8]С2.5!$P$11</f>
        <v>0</v>
      </c>
      <c r="D154" s="89"/>
    </row>
    <row r="155" spans="1:4" hidden="1">
      <c r="A155" s="89"/>
      <c r="B155" s="110">
        <f t="shared" si="0"/>
        <v>2032</v>
      </c>
      <c r="C155" s="111">
        <f>[8]С2.5!$Q$11</f>
        <v>0</v>
      </c>
      <c r="D155" s="89"/>
    </row>
    <row r="156" spans="1:4" hidden="1">
      <c r="A156" s="89"/>
      <c r="B156" s="110">
        <f t="shared" si="0"/>
        <v>2033</v>
      </c>
      <c r="C156" s="111">
        <f>[8]С2.5!$R$11</f>
        <v>0</v>
      </c>
      <c r="D156" s="89"/>
    </row>
    <row r="157" spans="1:4" hidden="1">
      <c r="B157" s="110">
        <f t="shared" si="0"/>
        <v>2034</v>
      </c>
      <c r="C157" s="111">
        <f>[8]С2.5!$S$11</f>
        <v>0</v>
      </c>
    </row>
    <row r="158" spans="1:4" hidden="1">
      <c r="B158" s="110">
        <f t="shared" si="0"/>
        <v>2035</v>
      </c>
      <c r="C158" s="111">
        <f>[8]С2.5!$T$11</f>
        <v>0</v>
      </c>
    </row>
    <row r="159" spans="1:4" hidden="1">
      <c r="B159" s="110">
        <f t="shared" si="0"/>
        <v>2036</v>
      </c>
      <c r="C159" s="111">
        <f>[8]С2.5!$U$11</f>
        <v>0</v>
      </c>
    </row>
    <row r="160" spans="1:4" hidden="1">
      <c r="B160" s="110">
        <f t="shared" si="0"/>
        <v>2037</v>
      </c>
      <c r="C160" s="111">
        <f>[8]С2.5!$V$11</f>
        <v>0</v>
      </c>
    </row>
    <row r="161" spans="2:3" hidden="1">
      <c r="B161" s="110">
        <f t="shared" si="0"/>
        <v>2038</v>
      </c>
      <c r="C161" s="111">
        <f>[8]С2.5!$W$11</f>
        <v>0</v>
      </c>
    </row>
    <row r="162" spans="2:3" hidden="1">
      <c r="B162" s="110">
        <f t="shared" si="0"/>
        <v>2039</v>
      </c>
      <c r="C162" s="111">
        <f>[8]С2.5!$X$11</f>
        <v>0</v>
      </c>
    </row>
    <row r="163" spans="2:3" hidden="1">
      <c r="B163" s="110">
        <f t="shared" si="0"/>
        <v>2040</v>
      </c>
      <c r="C163" s="111">
        <f>[8]С2.5!$Y$11</f>
        <v>0</v>
      </c>
    </row>
    <row r="164" spans="2:3" hidden="1">
      <c r="B164" s="110">
        <f t="shared" si="0"/>
        <v>2041</v>
      </c>
      <c r="C164" s="111">
        <f>[8]С2.5!$Z$11</f>
        <v>0</v>
      </c>
    </row>
    <row r="165" spans="2:3" hidden="1">
      <c r="B165" s="110">
        <f t="shared" si="0"/>
        <v>2042</v>
      </c>
      <c r="C165" s="111">
        <f>[8]С2.5!$AA$11</f>
        <v>0</v>
      </c>
    </row>
    <row r="166" spans="2:3" hidden="1">
      <c r="B166" s="110">
        <f t="shared" si="0"/>
        <v>2043</v>
      </c>
      <c r="C166" s="111">
        <f>[8]С2.5!$AB$11</f>
        <v>0</v>
      </c>
    </row>
    <row r="167" spans="2:3" hidden="1">
      <c r="B167" s="110">
        <f t="shared" si="0"/>
        <v>2044</v>
      </c>
      <c r="C167" s="111">
        <f>[8]С2.5!$AC$11</f>
        <v>0</v>
      </c>
    </row>
    <row r="168" spans="2:3" hidden="1">
      <c r="B168" s="110">
        <f t="shared" si="0"/>
        <v>2045</v>
      </c>
      <c r="C168" s="111">
        <f>[8]С2.5!$AD$11</f>
        <v>0</v>
      </c>
    </row>
    <row r="169" spans="2:3" hidden="1">
      <c r="B169" s="110">
        <f t="shared" si="0"/>
        <v>2046</v>
      </c>
      <c r="C169" s="111">
        <f>[8]С2.5!$AE$11</f>
        <v>0</v>
      </c>
    </row>
    <row r="170" spans="2:3" hidden="1">
      <c r="B170" s="110">
        <f t="shared" si="0"/>
        <v>2047</v>
      </c>
      <c r="C170" s="111">
        <f>[8]С2.5!$AF$11</f>
        <v>0</v>
      </c>
    </row>
    <row r="171" spans="2:3" hidden="1">
      <c r="B171" s="110">
        <f t="shared" si="0"/>
        <v>2048</v>
      </c>
      <c r="C171" s="111">
        <f>[8]С2.5!$AG$11</f>
        <v>0</v>
      </c>
    </row>
    <row r="172" spans="2:3" hidden="1">
      <c r="B172" s="110">
        <f t="shared" si="0"/>
        <v>2049</v>
      </c>
      <c r="C172" s="111">
        <f>[8]С2.5!$AH$11</f>
        <v>0</v>
      </c>
    </row>
    <row r="173" spans="2:3" hidden="1">
      <c r="B173" s="110">
        <f t="shared" si="0"/>
        <v>2050</v>
      </c>
      <c r="C173" s="111">
        <f>[8]С2.5!$AI$11</f>
        <v>0</v>
      </c>
    </row>
    <row r="174" spans="2:3" hidden="1">
      <c r="B174" s="110">
        <f t="shared" si="0"/>
        <v>2051</v>
      </c>
      <c r="C174" s="111">
        <f>[8]С2.5!$AJ$11</f>
        <v>0</v>
      </c>
    </row>
    <row r="175" spans="2:3" hidden="1">
      <c r="B175" s="110">
        <f t="shared" si="0"/>
        <v>2052</v>
      </c>
      <c r="C175" s="111">
        <f>[8]С2.5!$AK$11</f>
        <v>0</v>
      </c>
    </row>
    <row r="176" spans="2:3" hidden="1">
      <c r="B176" s="110">
        <f t="shared" si="0"/>
        <v>2053</v>
      </c>
      <c r="C176" s="111">
        <f>[8]С2.5!$AL$11</f>
        <v>0</v>
      </c>
    </row>
    <row r="177" spans="2:3" hidden="1">
      <c r="B177" s="110">
        <f t="shared" si="0"/>
        <v>2054</v>
      </c>
      <c r="C177" s="111">
        <f>[8]С2.5!$AM$11</f>
        <v>0</v>
      </c>
    </row>
    <row r="178" spans="2:3" hidden="1">
      <c r="B178" s="110">
        <f t="shared" si="0"/>
        <v>2055</v>
      </c>
      <c r="C178" s="111">
        <f>[8]С2.5!$AN$11</f>
        <v>0</v>
      </c>
    </row>
    <row r="179" spans="2:3" hidden="1">
      <c r="B179" s="110">
        <f t="shared" si="0"/>
        <v>2056</v>
      </c>
      <c r="C179" s="111">
        <f>[8]С2.5!$AO$11</f>
        <v>0</v>
      </c>
    </row>
    <row r="180" spans="2:3" hidden="1">
      <c r="B180" s="110">
        <f t="shared" si="0"/>
        <v>2057</v>
      </c>
      <c r="C180" s="111">
        <f>[8]С2.5!$AP$11</f>
        <v>0</v>
      </c>
    </row>
    <row r="181" spans="2:3" hidden="1">
      <c r="B181" s="110">
        <f t="shared" si="0"/>
        <v>2058</v>
      </c>
      <c r="C181" s="111">
        <f>[8]С2.5!$AQ$11</f>
        <v>0</v>
      </c>
    </row>
    <row r="182" spans="2:3" hidden="1">
      <c r="B182" s="110">
        <f t="shared" si="0"/>
        <v>2059</v>
      </c>
      <c r="C182" s="111">
        <f>[8]С2.5!$AR$11</f>
        <v>0</v>
      </c>
    </row>
    <row r="183" spans="2:3" hidden="1">
      <c r="B183" s="110">
        <f t="shared" si="0"/>
        <v>2060</v>
      </c>
      <c r="C183" s="111">
        <f>[8]С2.5!$AS$11</f>
        <v>0</v>
      </c>
    </row>
    <row r="184" spans="2:3" hidden="1">
      <c r="B184" s="110">
        <f t="shared" si="0"/>
        <v>2061</v>
      </c>
      <c r="C184" s="111">
        <f>[8]С2.5!$AT$11</f>
        <v>0</v>
      </c>
    </row>
    <row r="185" spans="2:3" hidden="1">
      <c r="B185" s="110">
        <f t="shared" si="0"/>
        <v>2062</v>
      </c>
      <c r="C185" s="111">
        <f>[8]С2.5!$AU$11</f>
        <v>0</v>
      </c>
    </row>
    <row r="186" spans="2:3" hidden="1">
      <c r="B186" s="110">
        <f t="shared" si="0"/>
        <v>2063</v>
      </c>
      <c r="C186" s="111">
        <f>[8]С2.5!$AV$11</f>
        <v>0</v>
      </c>
    </row>
    <row r="187" spans="2:3" hidden="1">
      <c r="B187" s="110">
        <f t="shared" si="0"/>
        <v>2064</v>
      </c>
      <c r="C187" s="111">
        <f>[8]С2.5!$AW$11</f>
        <v>0</v>
      </c>
    </row>
    <row r="188" spans="2:3" hidden="1">
      <c r="B188" s="110">
        <f t="shared" si="0"/>
        <v>2065</v>
      </c>
      <c r="C188" s="111">
        <f>[8]С2.5!$AX$11</f>
        <v>0</v>
      </c>
    </row>
    <row r="189" spans="2:3" hidden="1">
      <c r="B189" s="110">
        <f t="shared" si="0"/>
        <v>2066</v>
      </c>
      <c r="C189" s="111">
        <f>[8]С2.5!$AY$11</f>
        <v>0</v>
      </c>
    </row>
    <row r="190" spans="2:3" hidden="1">
      <c r="B190" s="110">
        <f t="shared" si="0"/>
        <v>2067</v>
      </c>
      <c r="C190" s="111">
        <f>[8]С2.5!$AZ$11</f>
        <v>0</v>
      </c>
    </row>
    <row r="191" spans="2:3" hidden="1">
      <c r="B191" s="110">
        <f t="shared" si="0"/>
        <v>2068</v>
      </c>
      <c r="C191" s="111">
        <f>[8]С2.5!$BA$11</f>
        <v>0</v>
      </c>
    </row>
    <row r="192" spans="2:3" hidden="1">
      <c r="B192" s="110">
        <f t="shared" si="0"/>
        <v>2069</v>
      </c>
      <c r="C192" s="111">
        <f>[8]С2.5!$BB$11</f>
        <v>0</v>
      </c>
    </row>
    <row r="193" spans="2:3" hidden="1">
      <c r="B193" s="110">
        <f t="shared" si="0"/>
        <v>2070</v>
      </c>
      <c r="C193" s="111">
        <f>[8]С2.5!$BC$11</f>
        <v>0</v>
      </c>
    </row>
    <row r="194" spans="2:3" hidden="1">
      <c r="B194" s="110">
        <f t="shared" si="0"/>
        <v>2071</v>
      </c>
      <c r="C194" s="111">
        <f>[8]С2.5!$BD$11</f>
        <v>0</v>
      </c>
    </row>
    <row r="195" spans="2:3" hidden="1">
      <c r="B195" s="110">
        <f t="shared" si="0"/>
        <v>2072</v>
      </c>
      <c r="C195" s="111">
        <f>[8]С2.5!$BE$11</f>
        <v>0</v>
      </c>
    </row>
    <row r="196" spans="2:3" hidden="1">
      <c r="B196" s="110">
        <f t="shared" si="0"/>
        <v>2073</v>
      </c>
      <c r="C196" s="111">
        <f>[8]С2.5!$BF$11</f>
        <v>0</v>
      </c>
    </row>
    <row r="197" spans="2:3" hidden="1">
      <c r="B197" s="110">
        <f t="shared" si="0"/>
        <v>2074</v>
      </c>
      <c r="C197" s="111">
        <f>[8]С2.5!$BG$11</f>
        <v>0</v>
      </c>
    </row>
    <row r="198" spans="2:3" hidden="1">
      <c r="B198" s="110">
        <f t="shared" si="0"/>
        <v>2075</v>
      </c>
      <c r="C198" s="111">
        <f>[8]С2.5!$BH$11</f>
        <v>0</v>
      </c>
    </row>
    <row r="199" spans="2:3" hidden="1">
      <c r="B199" s="110">
        <f t="shared" si="0"/>
        <v>2076</v>
      </c>
      <c r="C199" s="111">
        <f>[8]С2.5!$BI$11</f>
        <v>0</v>
      </c>
    </row>
    <row r="200" spans="2:3" hidden="1">
      <c r="B200" s="110">
        <f t="shared" si="0"/>
        <v>2077</v>
      </c>
      <c r="C200" s="111">
        <f>[8]С2.5!$BJ$11</f>
        <v>0</v>
      </c>
    </row>
    <row r="201" spans="2:3" hidden="1">
      <c r="B201" s="110">
        <f t="shared" si="0"/>
        <v>2078</v>
      </c>
      <c r="C201" s="111">
        <f>[8]С2.5!$BK$11</f>
        <v>0</v>
      </c>
    </row>
    <row r="202" spans="2:3" hidden="1">
      <c r="B202" s="110">
        <f t="shared" si="0"/>
        <v>2079</v>
      </c>
      <c r="C202" s="111">
        <f>[8]С2.5!$BL$11</f>
        <v>0</v>
      </c>
    </row>
    <row r="203" spans="2:3" hidden="1">
      <c r="B203" s="110">
        <f t="shared" si="0"/>
        <v>2080</v>
      </c>
      <c r="C203" s="111">
        <f>[8]С2.5!$BM$11</f>
        <v>0</v>
      </c>
    </row>
    <row r="204" spans="2:3" hidden="1">
      <c r="B204" s="110">
        <f t="shared" si="0"/>
        <v>2081</v>
      </c>
      <c r="C204" s="111">
        <f>[8]С2.5!$BN$11</f>
        <v>0</v>
      </c>
    </row>
    <row r="205" spans="2:3" hidden="1">
      <c r="B205" s="110">
        <f t="shared" si="0"/>
        <v>2082</v>
      </c>
      <c r="C205" s="111">
        <f>[8]С2.5!$BO$11</f>
        <v>0</v>
      </c>
    </row>
    <row r="206" spans="2:3" hidden="1">
      <c r="B206" s="110">
        <f t="shared" si="0"/>
        <v>2083</v>
      </c>
      <c r="C206" s="111">
        <f>[8]С2.5!$BP$11</f>
        <v>0</v>
      </c>
    </row>
    <row r="207" spans="2:3" hidden="1">
      <c r="B207" s="110">
        <f t="shared" si="0"/>
        <v>2084</v>
      </c>
      <c r="C207" s="111">
        <f>[8]С2.5!$BQ$11</f>
        <v>0</v>
      </c>
    </row>
    <row r="208" spans="2:3" hidden="1">
      <c r="B208" s="110">
        <f t="shared" si="0"/>
        <v>2085</v>
      </c>
      <c r="C208" s="111">
        <f>[8]С2.5!$BR$11</f>
        <v>0</v>
      </c>
    </row>
    <row r="209" spans="2:3" hidden="1">
      <c r="B209" s="110">
        <f t="shared" ref="B209:B223" si="1">B208+1</f>
        <v>2086</v>
      </c>
      <c r="C209" s="111">
        <f>[8]С2.5!$BS$11</f>
        <v>0</v>
      </c>
    </row>
    <row r="210" spans="2:3" hidden="1">
      <c r="B210" s="110">
        <f t="shared" si="1"/>
        <v>2087</v>
      </c>
      <c r="C210" s="111">
        <f>[8]С2.5!$BT$11</f>
        <v>0</v>
      </c>
    </row>
    <row r="211" spans="2:3" hidden="1">
      <c r="B211" s="110">
        <f t="shared" si="1"/>
        <v>2088</v>
      </c>
      <c r="C211" s="111">
        <f>[8]С2.5!$BU$11</f>
        <v>0</v>
      </c>
    </row>
    <row r="212" spans="2:3" hidden="1">
      <c r="B212" s="110">
        <f t="shared" si="1"/>
        <v>2089</v>
      </c>
      <c r="C212" s="111">
        <f>[8]С2.5!$BV$11</f>
        <v>0</v>
      </c>
    </row>
    <row r="213" spans="2:3" hidden="1">
      <c r="B213" s="110">
        <f t="shared" si="1"/>
        <v>2090</v>
      </c>
      <c r="C213" s="111">
        <f>[8]С2.5!$BW$11</f>
        <v>0</v>
      </c>
    </row>
    <row r="214" spans="2:3" hidden="1">
      <c r="B214" s="110">
        <f t="shared" si="1"/>
        <v>2091</v>
      </c>
      <c r="C214" s="111">
        <f>[8]С2.5!$BX$11</f>
        <v>0</v>
      </c>
    </row>
    <row r="215" spans="2:3" hidden="1">
      <c r="B215" s="110">
        <f t="shared" si="1"/>
        <v>2092</v>
      </c>
      <c r="C215" s="111">
        <f>[8]С2.5!$BY$11</f>
        <v>0</v>
      </c>
    </row>
    <row r="216" spans="2:3" hidden="1">
      <c r="B216" s="110">
        <f t="shared" si="1"/>
        <v>2093</v>
      </c>
      <c r="C216" s="111">
        <f>[8]С2.5!$BZ$11</f>
        <v>0</v>
      </c>
    </row>
    <row r="217" spans="2:3" hidden="1">
      <c r="B217" s="110">
        <f t="shared" si="1"/>
        <v>2094</v>
      </c>
      <c r="C217" s="111">
        <f>[8]С2.5!$CA$11</f>
        <v>0</v>
      </c>
    </row>
    <row r="218" spans="2:3" hidden="1">
      <c r="B218" s="110">
        <f t="shared" si="1"/>
        <v>2095</v>
      </c>
      <c r="C218" s="111">
        <f>[8]С2.5!$CB$11</f>
        <v>0</v>
      </c>
    </row>
    <row r="219" spans="2:3" hidden="1">
      <c r="B219" s="110">
        <f t="shared" si="1"/>
        <v>2096</v>
      </c>
      <c r="C219" s="111">
        <f>[8]С2.5!$CC$11</f>
        <v>0</v>
      </c>
    </row>
    <row r="220" spans="2:3" hidden="1">
      <c r="B220" s="110">
        <f t="shared" si="1"/>
        <v>2097</v>
      </c>
      <c r="C220" s="111">
        <f>[8]С2.5!$CD$11</f>
        <v>0</v>
      </c>
    </row>
    <row r="221" spans="2:3" hidden="1">
      <c r="B221" s="110">
        <f t="shared" si="1"/>
        <v>2098</v>
      </c>
      <c r="C221" s="111">
        <f>[8]С2.5!$CE$11</f>
        <v>0</v>
      </c>
    </row>
    <row r="222" spans="2:3" hidden="1">
      <c r="B222" s="110">
        <f t="shared" si="1"/>
        <v>2099</v>
      </c>
      <c r="C222" s="111">
        <f>[8]С2.5!$CF$11</f>
        <v>0</v>
      </c>
    </row>
    <row r="223" spans="2:3" ht="13.5" hidden="1" thickBot="1">
      <c r="B223" s="112">
        <f t="shared" si="1"/>
        <v>2100</v>
      </c>
      <c r="C223" s="113">
        <f>[8]С2.5!$CG$11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3313" r:id="rId3" name="Button 1">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1" t="s">
        <v>0</v>
      </c>
      <c r="C1" s="121"/>
    </row>
    <row r="2" spans="1:3">
      <c r="A2" s="3"/>
      <c r="B2" s="4" t="s">
        <v>1</v>
      </c>
      <c r="C2" s="5">
        <f ca="1">TODAY()</f>
        <v>44944</v>
      </c>
    </row>
    <row r="3" spans="1:3">
      <c r="A3" s="3"/>
      <c r="B3" s="6" t="s">
        <v>2</v>
      </c>
    </row>
    <row r="4" spans="1:3" ht="25.5">
      <c r="A4" s="8"/>
      <c r="B4" s="9" t="str">
        <f>[9]И1!D13</f>
        <v>Субъект Российской Федерации</v>
      </c>
      <c r="C4" s="10" t="str">
        <f>[9]И1!E13</f>
        <v>Новосибирская область</v>
      </c>
    </row>
    <row r="5" spans="1:3" ht="38.25">
      <c r="A5" s="8"/>
      <c r="B5" s="9" t="str">
        <f>[9]И1!D14</f>
        <v>Тип муниципального образования (выберите из списка)</v>
      </c>
      <c r="C5" s="10" t="str">
        <f>[9]И1!E14</f>
        <v>село Кузнецовка, Баганский муниципальный район</v>
      </c>
    </row>
    <row r="6" spans="1:3">
      <c r="A6" s="8"/>
      <c r="B6" s="9" t="str">
        <f>IF([9]И1!E15="","",[9]И1!D15)</f>
        <v/>
      </c>
      <c r="C6" s="10" t="str">
        <f>IF([9]И1!E15="","",[9]И1!E15)</f>
        <v/>
      </c>
    </row>
    <row r="7" spans="1:3">
      <c r="A7" s="8"/>
      <c r="B7" s="9" t="str">
        <f>[9]И1!D16</f>
        <v>Код ОКТМО</v>
      </c>
      <c r="C7" s="11" t="str">
        <f>[9]И1!E16</f>
        <v>50603414101</v>
      </c>
    </row>
    <row r="8" spans="1:3">
      <c r="A8" s="8"/>
      <c r="B8" s="12" t="str">
        <f>[9]И1!D17</f>
        <v>Система теплоснабжения</v>
      </c>
      <c r="C8" s="13">
        <f>[9]И1!E17</f>
        <v>0</v>
      </c>
    </row>
    <row r="9" spans="1:3">
      <c r="A9" s="8"/>
      <c r="B9" s="9" t="str">
        <f>[9]И1!D8</f>
        <v>Период регулирования (i)-й</v>
      </c>
      <c r="C9" s="14">
        <f>[9]И1!E8</f>
        <v>2023</v>
      </c>
    </row>
    <row r="10" spans="1:3">
      <c r="A10" s="8"/>
      <c r="B10" s="9" t="str">
        <f>[9]И1!D9</f>
        <v>Период регулирования (i-1)-й</v>
      </c>
      <c r="C10" s="14">
        <f>[9]И1!E9</f>
        <v>2022</v>
      </c>
    </row>
    <row r="11" spans="1:3">
      <c r="A11" s="8"/>
      <c r="B11" s="9" t="str">
        <f>[9]И1!D10</f>
        <v>Период регулирования (i-2)-й</v>
      </c>
      <c r="C11" s="14">
        <f>[9]И1!E10</f>
        <v>2021</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4099.8531924861636</v>
      </c>
    </row>
    <row r="18" spans="1:3" ht="42.75">
      <c r="A18" s="22" t="s">
        <v>8</v>
      </c>
      <c r="B18" s="25" t="s">
        <v>9</v>
      </c>
      <c r="C18" s="26">
        <f>[9]С1!F12</f>
        <v>977.72284552579742</v>
      </c>
    </row>
    <row r="19" spans="1:3" ht="42.75">
      <c r="A19" s="22" t="s">
        <v>10</v>
      </c>
      <c r="B19" s="25" t="s">
        <v>11</v>
      </c>
      <c r="C19" s="26">
        <f>[9]С2!F12</f>
        <v>2104.5557832384511</v>
      </c>
    </row>
    <row r="20" spans="1:3" ht="30">
      <c r="A20" s="22" t="s">
        <v>12</v>
      </c>
      <c r="B20" s="25" t="s">
        <v>13</v>
      </c>
      <c r="C20" s="26">
        <f>[9]С3!F12</f>
        <v>503.43463965707434</v>
      </c>
    </row>
    <row r="21" spans="1:3" ht="42.75">
      <c r="A21" s="22" t="s">
        <v>14</v>
      </c>
      <c r="B21" s="25" t="s">
        <v>15</v>
      </c>
      <c r="C21" s="26">
        <f>[9]С4!F12</f>
        <v>433.75064578079878</v>
      </c>
    </row>
    <row r="22" spans="1:3" ht="30">
      <c r="A22" s="22" t="s">
        <v>16</v>
      </c>
      <c r="B22" s="25" t="s">
        <v>17</v>
      </c>
      <c r="C22" s="26">
        <f>[9]С5!F12</f>
        <v>80.389278284042433</v>
      </c>
    </row>
    <row r="23" spans="1:3" ht="43.5" thickBot="1">
      <c r="A23" s="27" t="s">
        <v>18</v>
      </c>
      <c r="B23" s="117" t="s">
        <v>19</v>
      </c>
      <c r="C23" s="28" t="str">
        <f>[9]С6!F12</f>
        <v>-</v>
      </c>
    </row>
    <row r="24" spans="1:3" ht="13.5" thickBot="1">
      <c r="A24" s="3"/>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[9]С1.1!E16</f>
        <v>5100</v>
      </c>
    </row>
    <row r="29" spans="1:3" ht="42.75">
      <c r="A29" s="22" t="s">
        <v>10</v>
      </c>
      <c r="B29" s="33" t="s">
        <v>22</v>
      </c>
      <c r="C29" s="34">
        <f>[9]С1.1!E27</f>
        <v>2628.9333333333334</v>
      </c>
    </row>
    <row r="30" spans="1:3" ht="17.25">
      <c r="A30" s="22" t="s">
        <v>12</v>
      </c>
      <c r="B30" s="33" t="s">
        <v>23</v>
      </c>
      <c r="C30" s="35">
        <f>[9]С1.1!E19</f>
        <v>0.59499999999999997</v>
      </c>
    </row>
    <row r="31" spans="1:3" ht="17.25">
      <c r="A31" s="22" t="s">
        <v>14</v>
      </c>
      <c r="B31" s="33" t="s">
        <v>24</v>
      </c>
      <c r="C31" s="35">
        <f>[9]С1.1!E20</f>
        <v>-0.113</v>
      </c>
    </row>
    <row r="32" spans="1:3" ht="30">
      <c r="A32" s="22" t="s">
        <v>16</v>
      </c>
      <c r="B32" s="36" t="s">
        <v>25</v>
      </c>
      <c r="C32" s="37">
        <f>[9]С1!F13</f>
        <v>176.4</v>
      </c>
    </row>
    <row r="33" spans="1:3">
      <c r="A33" s="22" t="s">
        <v>18</v>
      </c>
      <c r="B33" s="36" t="s">
        <v>26</v>
      </c>
      <c r="C33" s="38">
        <f>[9]С1!F16</f>
        <v>7000</v>
      </c>
    </row>
    <row r="34" spans="1:3" ht="14.25">
      <c r="A34" s="22" t="s">
        <v>27</v>
      </c>
      <c r="B34" s="39" t="s">
        <v>28</v>
      </c>
      <c r="C34" s="40">
        <f>[9]С1!F17</f>
        <v>0.72857142857142854</v>
      </c>
    </row>
    <row r="35" spans="1:3" ht="15.75">
      <c r="A35" s="41" t="s">
        <v>29</v>
      </c>
      <c r="B35" s="42" t="s">
        <v>30</v>
      </c>
      <c r="C35" s="40">
        <f>[9]С1!F20</f>
        <v>21.588411179999994</v>
      </c>
    </row>
    <row r="36" spans="1:3" ht="15.75">
      <c r="A36" s="41" t="s">
        <v>31</v>
      </c>
      <c r="B36" s="43" t="s">
        <v>32</v>
      </c>
      <c r="C36" s="40">
        <f>[9]С1!F21</f>
        <v>20.818139999999996</v>
      </c>
    </row>
    <row r="37" spans="1:3" ht="14.25">
      <c r="A37" s="41" t="s">
        <v>33</v>
      </c>
      <c r="B37" s="44" t="s">
        <v>34</v>
      </c>
      <c r="C37" s="40">
        <f>[9]С1!F22</f>
        <v>1.0369999999999999</v>
      </c>
    </row>
    <row r="38" spans="1:3" ht="53.25" thickBot="1">
      <c r="A38" s="27" t="s">
        <v>35</v>
      </c>
      <c r="B38" s="45" t="s">
        <v>36</v>
      </c>
      <c r="C38" s="46">
        <f>[9]С1!F23</f>
        <v>1.0469999999999999</v>
      </c>
    </row>
    <row r="39" spans="1:3" ht="13.5" thickBot="1">
      <c r="A39" s="47"/>
      <c r="B39" s="48"/>
      <c r="C39" s="49"/>
    </row>
    <row r="40" spans="1:3" ht="30" customHeight="1">
      <c r="A40" s="50" t="s">
        <v>37</v>
      </c>
      <c r="B40" s="118" t="s">
        <v>38</v>
      </c>
      <c r="C40" s="118"/>
    </row>
    <row r="41" spans="1:3" ht="25.5">
      <c r="A41" s="22" t="s">
        <v>39</v>
      </c>
      <c r="B41" s="36" t="s">
        <v>40</v>
      </c>
      <c r="C41" s="51" t="str">
        <f>[9]С2.1!E12</f>
        <v>V</v>
      </c>
    </row>
    <row r="42" spans="1:3" ht="25.5">
      <c r="A42" s="22" t="s">
        <v>41</v>
      </c>
      <c r="B42" s="33" t="s">
        <v>42</v>
      </c>
      <c r="C42" s="51" t="str">
        <f>[9]С2.1!E13</f>
        <v>6 и менее баллов</v>
      </c>
    </row>
    <row r="43" spans="1:3" ht="25.5">
      <c r="A43" s="22" t="s">
        <v>43</v>
      </c>
      <c r="B43" s="33" t="s">
        <v>44</v>
      </c>
      <c r="C43" s="51" t="str">
        <f>[9]С2.1!E14</f>
        <v>от 200 до 500</v>
      </c>
    </row>
    <row r="44" spans="1:3" ht="25.5">
      <c r="A44" s="22" t="s">
        <v>45</v>
      </c>
      <c r="B44" s="33" t="s">
        <v>46</v>
      </c>
      <c r="C44" s="52" t="str">
        <f>[9]С2.1!E15</f>
        <v>нет</v>
      </c>
    </row>
    <row r="45" spans="1:3" ht="30">
      <c r="A45" s="22" t="s">
        <v>47</v>
      </c>
      <c r="B45" s="33" t="s">
        <v>48</v>
      </c>
      <c r="C45" s="34">
        <f>[9]С2!F18</f>
        <v>32402.627334033532</v>
      </c>
    </row>
    <row r="46" spans="1:3" ht="30">
      <c r="A46" s="22" t="s">
        <v>49</v>
      </c>
      <c r="B46" s="53" t="s">
        <v>50</v>
      </c>
      <c r="C46" s="34">
        <f>IF([9]С2!F19&gt;0,[9]С2!F19,[9]С2!F20)</f>
        <v>23441.524932855718</v>
      </c>
    </row>
    <row r="47" spans="1:3" ht="25.5">
      <c r="A47" s="22" t="s">
        <v>51</v>
      </c>
      <c r="B47" s="54" t="s">
        <v>52</v>
      </c>
      <c r="C47" s="34">
        <f>[9]С2.1!E19</f>
        <v>-38</v>
      </c>
    </row>
    <row r="48" spans="1:3" ht="25.5">
      <c r="A48" s="22" t="s">
        <v>53</v>
      </c>
      <c r="B48" s="54" t="s">
        <v>54</v>
      </c>
      <c r="C48" s="34" t="str">
        <f>[9]С2.1!E22</f>
        <v>нет</v>
      </c>
    </row>
    <row r="49" spans="1:3" ht="38.25">
      <c r="A49" s="22" t="s">
        <v>55</v>
      </c>
      <c r="B49" s="55" t="s">
        <v>56</v>
      </c>
      <c r="C49" s="34">
        <f>[9]С2.2!E10</f>
        <v>1287</v>
      </c>
    </row>
    <row r="50" spans="1:3" ht="25.5">
      <c r="A50" s="22" t="s">
        <v>57</v>
      </c>
      <c r="B50" s="56" t="s">
        <v>58</v>
      </c>
      <c r="C50" s="34">
        <f>[9]С2.2!E12</f>
        <v>5.97</v>
      </c>
    </row>
    <row r="51" spans="1:3" ht="52.5">
      <c r="A51" s="22" t="s">
        <v>59</v>
      </c>
      <c r="B51" s="57" t="s">
        <v>60</v>
      </c>
      <c r="C51" s="34">
        <f>[9]С2.2!E13</f>
        <v>1</v>
      </c>
    </row>
    <row r="52" spans="1:3" ht="27.75">
      <c r="A52" s="22" t="s">
        <v>61</v>
      </c>
      <c r="B52" s="56" t="s">
        <v>62</v>
      </c>
      <c r="C52" s="34">
        <f>[9]С2.2!E14</f>
        <v>12104</v>
      </c>
    </row>
    <row r="53" spans="1:3" ht="25.5">
      <c r="A53" s="22" t="s">
        <v>63</v>
      </c>
      <c r="B53" s="57" t="s">
        <v>64</v>
      </c>
      <c r="C53" s="35">
        <f>[9]С2.2!E15</f>
        <v>4.8000000000000001E-2</v>
      </c>
    </row>
    <row r="54" spans="1:3">
      <c r="A54" s="22" t="s">
        <v>65</v>
      </c>
      <c r="B54" s="57" t="s">
        <v>66</v>
      </c>
      <c r="C54" s="34">
        <f>[9]С2.2!E16</f>
        <v>1</v>
      </c>
    </row>
    <row r="55" spans="1:3" ht="15.75">
      <c r="A55" s="22" t="s">
        <v>67</v>
      </c>
      <c r="B55" s="58" t="s">
        <v>68</v>
      </c>
      <c r="C55" s="34">
        <f>[9]С2!F21</f>
        <v>1</v>
      </c>
    </row>
    <row r="56" spans="1:3" ht="30">
      <c r="A56" s="59" t="s">
        <v>69</v>
      </c>
      <c r="B56" s="33" t="s">
        <v>70</v>
      </c>
      <c r="C56" s="34">
        <f>[9]С2!F13</f>
        <v>169640.22915965237</v>
      </c>
    </row>
    <row r="57" spans="1:3" ht="30">
      <c r="A57" s="59" t="s">
        <v>71</v>
      </c>
      <c r="B57" s="58" t="s">
        <v>72</v>
      </c>
      <c r="C57" s="34">
        <f>[9]С2!F14</f>
        <v>113455</v>
      </c>
    </row>
    <row r="58" spans="1:3" ht="15.75">
      <c r="A58" s="59" t="s">
        <v>73</v>
      </c>
      <c r="B58" s="60" t="s">
        <v>74</v>
      </c>
      <c r="C58" s="40">
        <f>[9]С2!F15</f>
        <v>1.071</v>
      </c>
    </row>
    <row r="59" spans="1:3" ht="15.75">
      <c r="A59" s="59" t="s">
        <v>75</v>
      </c>
      <c r="B59" s="60" t="s">
        <v>76</v>
      </c>
      <c r="C59" s="40">
        <f>[9]С2!F16</f>
        <v>1</v>
      </c>
    </row>
    <row r="60" spans="1:3" ht="17.25">
      <c r="A60" s="59" t="s">
        <v>77</v>
      </c>
      <c r="B60" s="58" t="s">
        <v>78</v>
      </c>
      <c r="C60" s="34">
        <f>[9]С2!F17</f>
        <v>1.01</v>
      </c>
    </row>
    <row r="61" spans="1:3" s="63" customFormat="1" ht="14.25">
      <c r="A61" s="59" t="s">
        <v>79</v>
      </c>
      <c r="B61" s="61" t="s">
        <v>80</v>
      </c>
      <c r="C61" s="62">
        <f>[9]С2!F33</f>
        <v>10</v>
      </c>
    </row>
    <row r="62" spans="1:3" ht="30">
      <c r="A62" s="59" t="s">
        <v>81</v>
      </c>
      <c r="B62" s="64" t="s">
        <v>82</v>
      </c>
      <c r="C62" s="34">
        <f>[9]С2!F26</f>
        <v>953.2620690799688</v>
      </c>
    </row>
    <row r="63" spans="1:3" ht="17.25">
      <c r="A63" s="59" t="s">
        <v>83</v>
      </c>
      <c r="B63" s="53" t="s">
        <v>84</v>
      </c>
      <c r="C63" s="34">
        <f>[9]С2!F27</f>
        <v>0.16419829999999999</v>
      </c>
    </row>
    <row r="64" spans="1:3" ht="17.25">
      <c r="A64" s="59" t="s">
        <v>85</v>
      </c>
      <c r="B64" s="58" t="s">
        <v>86</v>
      </c>
      <c r="C64" s="62">
        <f>[9]С2!F28</f>
        <v>4200</v>
      </c>
    </row>
    <row r="65" spans="1:3" ht="42.75">
      <c r="A65" s="59" t="s">
        <v>87</v>
      </c>
      <c r="B65" s="33" t="s">
        <v>88</v>
      </c>
      <c r="C65" s="34">
        <f>[9]С2!F22</f>
        <v>35717.748653137714</v>
      </c>
    </row>
    <row r="66" spans="1:3" ht="30">
      <c r="A66" s="59" t="s">
        <v>89</v>
      </c>
      <c r="B66" s="60" t="s">
        <v>90</v>
      </c>
      <c r="C66" s="34">
        <f>[9]С2!F23</f>
        <v>1990</v>
      </c>
    </row>
    <row r="67" spans="1:3" ht="30">
      <c r="A67" s="59" t="s">
        <v>91</v>
      </c>
      <c r="B67" s="53" t="s">
        <v>92</v>
      </c>
      <c r="C67" s="34">
        <f>[9]С2.1!E27</f>
        <v>14307.876789999998</v>
      </c>
    </row>
    <row r="68" spans="1:3" ht="38.25">
      <c r="A68" s="59" t="s">
        <v>93</v>
      </c>
      <c r="B68" s="65" t="s">
        <v>94</v>
      </c>
      <c r="C68" s="52">
        <f>[9]С2.3!E21</f>
        <v>0</v>
      </c>
    </row>
    <row r="69" spans="1:3" ht="25.5">
      <c r="A69" s="59" t="s">
        <v>95</v>
      </c>
      <c r="B69" s="66" t="s">
        <v>96</v>
      </c>
      <c r="C69" s="67">
        <f>[9]С2.3!E11</f>
        <v>9.89</v>
      </c>
    </row>
    <row r="70" spans="1:3" ht="25.5">
      <c r="A70" s="59" t="s">
        <v>97</v>
      </c>
      <c r="B70" s="66" t="s">
        <v>98</v>
      </c>
      <c r="C70" s="62">
        <f>[9]С2.3!E13</f>
        <v>300</v>
      </c>
    </row>
    <row r="71" spans="1:3" ht="25.5">
      <c r="A71" s="59" t="s">
        <v>99</v>
      </c>
      <c r="B71" s="65" t="s">
        <v>100</v>
      </c>
      <c r="C71" s="68">
        <f>IF([9]С2.3!E22&gt;0,[9]С2.3!E22,[9]С2.3!E14)</f>
        <v>61211</v>
      </c>
    </row>
    <row r="72" spans="1:3" ht="38.25">
      <c r="A72" s="59" t="s">
        <v>101</v>
      </c>
      <c r="B72" s="65" t="s">
        <v>102</v>
      </c>
      <c r="C72" s="68">
        <f>IF([9]С2.3!E23&gt;0,[9]С2.3!E23,[9]С2.3!E15)</f>
        <v>45675</v>
      </c>
    </row>
    <row r="73" spans="1:3" ht="30">
      <c r="A73" s="59" t="s">
        <v>103</v>
      </c>
      <c r="B73" s="53" t="s">
        <v>104</v>
      </c>
      <c r="C73" s="34">
        <f>[9]С2.1!E28</f>
        <v>9541.9567200000001</v>
      </c>
    </row>
    <row r="74" spans="1:3" ht="38.25">
      <c r="A74" s="59" t="s">
        <v>105</v>
      </c>
      <c r="B74" s="65" t="s">
        <v>106</v>
      </c>
      <c r="C74" s="52">
        <f>[9]С2.3!E25</f>
        <v>0</v>
      </c>
    </row>
    <row r="75" spans="1:3" ht="25.5">
      <c r="A75" s="59" t="s">
        <v>107</v>
      </c>
      <c r="B75" s="66" t="s">
        <v>108</v>
      </c>
      <c r="C75" s="67">
        <f>[9]С2.3!E12</f>
        <v>0.56000000000000005</v>
      </c>
    </row>
    <row r="76" spans="1:3" ht="25.5">
      <c r="A76" s="59" t="s">
        <v>109</v>
      </c>
      <c r="B76" s="66" t="s">
        <v>98</v>
      </c>
      <c r="C76" s="62">
        <f>[9]С2.3!E13</f>
        <v>300</v>
      </c>
    </row>
    <row r="77" spans="1:3" ht="25.5">
      <c r="A77" s="59" t="s">
        <v>110</v>
      </c>
      <c r="B77" s="69" t="s">
        <v>111</v>
      </c>
      <c r="C77" s="68">
        <f>IF([9]С2.3!E26&gt;0,[9]С2.3!E26,[9]С2.3!E16)</f>
        <v>65637</v>
      </c>
    </row>
    <row r="78" spans="1:3" ht="38.25">
      <c r="A78" s="59" t="s">
        <v>112</v>
      </c>
      <c r="B78" s="69" t="s">
        <v>113</v>
      </c>
      <c r="C78" s="68">
        <f>IF([9]С2.3!E27&gt;0,[9]С2.3!E27,[9]С2.3!E17)</f>
        <v>31684</v>
      </c>
    </row>
    <row r="79" spans="1:3" ht="17.25">
      <c r="A79" s="59" t="s">
        <v>114</v>
      </c>
      <c r="B79" s="33" t="s">
        <v>115</v>
      </c>
      <c r="C79" s="35">
        <f>[9]С2!F29</f>
        <v>0.128978033685065</v>
      </c>
    </row>
    <row r="80" spans="1:3" ht="30">
      <c r="A80" s="59" t="s">
        <v>116</v>
      </c>
      <c r="B80" s="53" t="s">
        <v>117</v>
      </c>
      <c r="C80" s="70">
        <f>[9]С2!F30</f>
        <v>0.11668498168498169</v>
      </c>
    </row>
    <row r="81" spans="1:3" ht="17.25">
      <c r="A81" s="59" t="s">
        <v>118</v>
      </c>
      <c r="B81" s="71" t="s">
        <v>119</v>
      </c>
      <c r="C81" s="35">
        <f>[9]С2!F31</f>
        <v>0.13880000000000001</v>
      </c>
    </row>
    <row r="82" spans="1:3" s="63" customFormat="1" ht="18" thickBot="1">
      <c r="A82" s="72" t="s">
        <v>120</v>
      </c>
      <c r="B82" s="73" t="s">
        <v>121</v>
      </c>
      <c r="C82" s="74">
        <f>[9]С2!F32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[9]С3!F14</f>
        <v>6990.5574808698702</v>
      </c>
    </row>
    <row r="86" spans="1:3" s="63" customFormat="1" ht="42.75">
      <c r="A86" s="77" t="s">
        <v>126</v>
      </c>
      <c r="B86" s="53" t="s">
        <v>127</v>
      </c>
      <c r="C86" s="78">
        <f>[9]С3!F15</f>
        <v>0.2</v>
      </c>
    </row>
    <row r="87" spans="1:3" s="63" customFormat="1" ht="14.25">
      <c r="A87" s="77" t="s">
        <v>128</v>
      </c>
      <c r="B87" s="79" t="s">
        <v>129</v>
      </c>
      <c r="C87" s="62">
        <f>[9]С3!F18</f>
        <v>15</v>
      </c>
    </row>
    <row r="88" spans="1:3" s="63" customFormat="1" ht="17.25">
      <c r="A88" s="77" t="s">
        <v>130</v>
      </c>
      <c r="B88" s="33" t="s">
        <v>131</v>
      </c>
      <c r="C88" s="34">
        <f>[9]С3!F19</f>
        <v>3487.1555421534131</v>
      </c>
    </row>
    <row r="89" spans="1:3" s="63" customFormat="1" ht="55.5">
      <c r="A89" s="77" t="s">
        <v>132</v>
      </c>
      <c r="B89" s="53" t="s">
        <v>133</v>
      </c>
      <c r="C89" s="80">
        <f>[9]С3!F20</f>
        <v>2.1999999999999999E-2</v>
      </c>
    </row>
    <row r="90" spans="1:3" s="63" customFormat="1" ht="14.25">
      <c r="A90" s="77" t="s">
        <v>134</v>
      </c>
      <c r="B90" s="58" t="s">
        <v>80</v>
      </c>
      <c r="C90" s="62">
        <f>[9]С3!F21</f>
        <v>10</v>
      </c>
    </row>
    <row r="91" spans="1:3" s="63" customFormat="1" ht="17.25">
      <c r="A91" s="77" t="s">
        <v>135</v>
      </c>
      <c r="B91" s="33" t="s">
        <v>136</v>
      </c>
      <c r="C91" s="34">
        <f>[9]С3!F22</f>
        <v>2.8597862072399063</v>
      </c>
    </row>
    <row r="92" spans="1:3" s="63" customFormat="1" ht="55.5">
      <c r="A92" s="77" t="s">
        <v>137</v>
      </c>
      <c r="B92" s="53" t="s">
        <v>138</v>
      </c>
      <c r="C92" s="80">
        <f>[9]С3!F23</f>
        <v>3.0000000000000001E-3</v>
      </c>
    </row>
    <row r="93" spans="1:3" s="63" customFormat="1" ht="27.75" thickBot="1">
      <c r="A93" s="81" t="s">
        <v>139</v>
      </c>
      <c r="B93" s="82" t="s">
        <v>140</v>
      </c>
      <c r="C93" s="83">
        <f>[9]С3!F24</f>
        <v>953.2620690799688</v>
      </c>
    </row>
    <row r="94" spans="1:3" ht="13.5" thickBot="1">
      <c r="A94" s="47"/>
      <c r="B94" s="75"/>
      <c r="C94" s="15"/>
    </row>
    <row r="95" spans="1:3" ht="30" customHeight="1">
      <c r="A95" s="84" t="s">
        <v>141</v>
      </c>
      <c r="B95" s="118" t="s">
        <v>142</v>
      </c>
      <c r="C95" s="118"/>
    </row>
    <row r="96" spans="1:3" ht="30">
      <c r="A96" s="59" t="s">
        <v>143</v>
      </c>
      <c r="B96" s="33" t="s">
        <v>144</v>
      </c>
      <c r="C96" s="34">
        <f>[9]С4!F16</f>
        <v>1652.5</v>
      </c>
    </row>
    <row r="97" spans="1:3" ht="30">
      <c r="A97" s="59" t="s">
        <v>145</v>
      </c>
      <c r="B97" s="58" t="s">
        <v>146</v>
      </c>
      <c r="C97" s="34">
        <f>[9]С4!F17</f>
        <v>73547</v>
      </c>
    </row>
    <row r="98" spans="1:3" ht="17.25">
      <c r="A98" s="59" t="s">
        <v>147</v>
      </c>
      <c r="B98" s="58" t="s">
        <v>148</v>
      </c>
      <c r="C98" s="40">
        <f>[9]С4!F18</f>
        <v>0.02</v>
      </c>
    </row>
    <row r="99" spans="1:3" ht="30">
      <c r="A99" s="59" t="s">
        <v>149</v>
      </c>
      <c r="B99" s="58" t="s">
        <v>150</v>
      </c>
      <c r="C99" s="34">
        <f>[9]С4!F19</f>
        <v>12104</v>
      </c>
    </row>
    <row r="100" spans="1:3" ht="31.5">
      <c r="A100" s="59" t="s">
        <v>151</v>
      </c>
      <c r="B100" s="58" t="s">
        <v>152</v>
      </c>
      <c r="C100" s="40">
        <f>[9]С4!F20</f>
        <v>1.4999999999999999E-2</v>
      </c>
    </row>
    <row r="101" spans="1:3" ht="30">
      <c r="A101" s="59" t="s">
        <v>153</v>
      </c>
      <c r="B101" s="33" t="s">
        <v>154</v>
      </c>
      <c r="C101" s="34">
        <f>[9]С4!F21</f>
        <v>1933.1949342509995</v>
      </c>
    </row>
    <row r="102" spans="1:3" ht="24" customHeight="1">
      <c r="A102" s="59" t="s">
        <v>155</v>
      </c>
      <c r="B102" s="53" t="s">
        <v>156</v>
      </c>
      <c r="C102" s="85">
        <f>IF([9]С4.2!F8="да",[9]С4.2!D21,[9]С4.2!D15)</f>
        <v>0</v>
      </c>
    </row>
    <row r="103" spans="1:3" ht="68.25">
      <c r="A103" s="59" t="s">
        <v>157</v>
      </c>
      <c r="B103" s="53" t="s">
        <v>158</v>
      </c>
      <c r="C103" s="34">
        <f>[9]С4!F22</f>
        <v>3.6112641666666665</v>
      </c>
    </row>
    <row r="104" spans="1:3" ht="30">
      <c r="A104" s="59" t="s">
        <v>159</v>
      </c>
      <c r="B104" s="58" t="s">
        <v>160</v>
      </c>
      <c r="C104" s="34">
        <f>[9]С4!F23</f>
        <v>180</v>
      </c>
    </row>
    <row r="105" spans="1:3" ht="14.25">
      <c r="A105" s="59" t="s">
        <v>161</v>
      </c>
      <c r="B105" s="53" t="s">
        <v>162</v>
      </c>
      <c r="C105" s="34">
        <f>[9]С4!F24</f>
        <v>8497.1999999999989</v>
      </c>
    </row>
    <row r="106" spans="1:3" ht="14.25">
      <c r="A106" s="59" t="s">
        <v>163</v>
      </c>
      <c r="B106" s="58" t="s">
        <v>164</v>
      </c>
      <c r="C106" s="40">
        <f>[9]С4!F25</f>
        <v>0.35</v>
      </c>
    </row>
    <row r="107" spans="1:3" ht="17.25">
      <c r="A107" s="59" t="s">
        <v>165</v>
      </c>
      <c r="B107" s="33" t="s">
        <v>166</v>
      </c>
      <c r="C107" s="34">
        <f>[9]С4!F26</f>
        <v>47.408010000000004</v>
      </c>
    </row>
    <row r="108" spans="1:3" ht="25.5">
      <c r="A108" s="59" t="s">
        <v>167</v>
      </c>
      <c r="B108" s="53" t="s">
        <v>94</v>
      </c>
      <c r="C108" s="85">
        <f>[9]С4.3!E16</f>
        <v>0</v>
      </c>
    </row>
    <row r="109" spans="1:3" ht="25.5">
      <c r="A109" s="59" t="s">
        <v>168</v>
      </c>
      <c r="B109" s="53" t="s">
        <v>169</v>
      </c>
      <c r="C109" s="34">
        <f>[9]С4.3!E17</f>
        <v>11.99</v>
      </c>
    </row>
    <row r="110" spans="1:3" ht="38.25">
      <c r="A110" s="59" t="s">
        <v>170</v>
      </c>
      <c r="B110" s="53" t="s">
        <v>106</v>
      </c>
      <c r="C110" s="85">
        <f>[9]С4.3!E18</f>
        <v>0</v>
      </c>
    </row>
    <row r="111" spans="1:3">
      <c r="A111" s="59" t="s">
        <v>171</v>
      </c>
      <c r="B111" s="53" t="s">
        <v>172</v>
      </c>
      <c r="C111" s="34">
        <f>[9]С4.3!E19</f>
        <v>26.27</v>
      </c>
    </row>
    <row r="112" spans="1:3">
      <c r="A112" s="59" t="s">
        <v>173</v>
      </c>
      <c r="B112" s="58" t="s">
        <v>174</v>
      </c>
      <c r="C112" s="34">
        <f>[9]С4.3!E11</f>
        <v>1871</v>
      </c>
    </row>
    <row r="113" spans="1:3">
      <c r="A113" s="59" t="s">
        <v>175</v>
      </c>
      <c r="B113" s="58" t="s">
        <v>176</v>
      </c>
      <c r="C113" s="52">
        <f>[9]С4.3!E12</f>
        <v>1636</v>
      </c>
    </row>
    <row r="114" spans="1:3">
      <c r="A114" s="59" t="s">
        <v>177</v>
      </c>
      <c r="B114" s="58" t="s">
        <v>178</v>
      </c>
      <c r="C114" s="52">
        <f>[9]С4.3!E13</f>
        <v>204</v>
      </c>
    </row>
    <row r="115" spans="1:3" ht="30">
      <c r="A115" s="59" t="s">
        <v>179</v>
      </c>
      <c r="B115" s="33" t="s">
        <v>180</v>
      </c>
      <c r="C115" s="34">
        <f>[9]С4!F27</f>
        <v>1326.0219970470876</v>
      </c>
    </row>
    <row r="116" spans="1:3" ht="25.5">
      <c r="A116" s="59" t="s">
        <v>181</v>
      </c>
      <c r="B116" s="53" t="s">
        <v>182</v>
      </c>
      <c r="C116" s="34">
        <f>[9]С4!F28</f>
        <v>1018.4500745369336</v>
      </c>
    </row>
    <row r="117" spans="1:3" ht="42.75">
      <c r="A117" s="59" t="s">
        <v>183</v>
      </c>
      <c r="B117" s="53" t="s">
        <v>184</v>
      </c>
      <c r="C117" s="34">
        <f>[9]С4!F29</f>
        <v>307.57192251015391</v>
      </c>
    </row>
    <row r="118" spans="1:3" ht="30">
      <c r="A118" s="59" t="s">
        <v>185</v>
      </c>
      <c r="B118" s="39" t="s">
        <v>186</v>
      </c>
      <c r="C118" s="34">
        <f>[9]С4!F30</f>
        <v>2175.0086248140333</v>
      </c>
    </row>
    <row r="119" spans="1:3" ht="42.75">
      <c r="A119" s="59" t="s">
        <v>187</v>
      </c>
      <c r="B119" s="86" t="s">
        <v>188</v>
      </c>
      <c r="C119" s="34">
        <f>[9]С4!F33</f>
        <v>1441.8466565548094</v>
      </c>
    </row>
    <row r="120" spans="1:3" ht="30">
      <c r="A120" s="59" t="s">
        <v>189</v>
      </c>
      <c r="B120" s="87" t="s">
        <v>190</v>
      </c>
      <c r="C120" s="34">
        <f>[9]С4!F35</f>
        <v>17.040680999999999</v>
      </c>
    </row>
    <row r="121" spans="1:3" ht="14.25">
      <c r="A121" s="59" t="s">
        <v>191</v>
      </c>
      <c r="B121" s="56" t="s">
        <v>192</v>
      </c>
      <c r="C121" s="34">
        <f>[9]С4!F36</f>
        <v>14319.9</v>
      </c>
    </row>
    <row r="122" spans="1:3" ht="28.5" thickBot="1">
      <c r="A122" s="72" t="s">
        <v>193</v>
      </c>
      <c r="B122" s="88" t="s">
        <v>194</v>
      </c>
      <c r="C122" s="83">
        <f>[9]С4!F37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[9]С5!F17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[9]С2!F37</f>
        <v>20.818139999999996</v>
      </c>
    </row>
    <row r="136" spans="1:4" ht="14.25">
      <c r="A136" s="59" t="s">
        <v>216</v>
      </c>
      <c r="B136" s="101" t="s">
        <v>217</v>
      </c>
      <c r="C136" s="34">
        <f>[9]С2!F38</f>
        <v>7</v>
      </c>
    </row>
    <row r="137" spans="1:4" ht="17.25">
      <c r="A137" s="59" t="s">
        <v>218</v>
      </c>
      <c r="B137" s="101" t="s">
        <v>219</v>
      </c>
      <c r="C137" s="34">
        <f>[9]С2!F40</f>
        <v>0.97</v>
      </c>
    </row>
    <row r="138" spans="1:4" ht="15" thickBot="1">
      <c r="A138" s="72" t="s">
        <v>220</v>
      </c>
      <c r="B138" s="102" t="s">
        <v>221</v>
      </c>
      <c r="C138" s="46">
        <f>[9]С2!F42</f>
        <v>0.35</v>
      </c>
    </row>
    <row r="139" spans="1:4" s="89" customFormat="1" ht="13.5" thickBot="1">
      <c r="A139" s="47"/>
      <c r="B139" s="75"/>
      <c r="C139" s="15"/>
    </row>
    <row r="140" spans="1:4" ht="30">
      <c r="A140" s="84" t="s">
        <v>222</v>
      </c>
      <c r="B140" s="103" t="s">
        <v>223</v>
      </c>
      <c r="C140" s="104">
        <f>[9]С2!F35</f>
        <v>1.3822747209000001</v>
      </c>
      <c r="D140" s="89"/>
    </row>
    <row r="141" spans="1:4" ht="22.7" customHeight="1" thickBot="1">
      <c r="A141" s="72" t="s">
        <v>224</v>
      </c>
      <c r="B141" s="120" t="s">
        <v>225</v>
      </c>
      <c r="C141" s="120"/>
      <c r="D141" s="89"/>
    </row>
    <row r="142" spans="1:4" ht="13.5" thickBot="1">
      <c r="A142" s="105"/>
      <c r="B142" s="106" t="s">
        <v>226</v>
      </c>
      <c r="C142" s="107"/>
      <c r="D142" s="89"/>
    </row>
    <row r="143" spans="1:4">
      <c r="A143" s="105"/>
      <c r="B143" s="108">
        <v>2020</v>
      </c>
      <c r="C143" s="109">
        <f>[9]С2.5!$E$11</f>
        <v>-2.9000000000000026E-2</v>
      </c>
      <c r="D143" s="89"/>
    </row>
    <row r="144" spans="1:4">
      <c r="A144" s="105"/>
      <c r="B144" s="110">
        <f>B143+1</f>
        <v>2021</v>
      </c>
      <c r="C144" s="111">
        <f>[9]С2.5!$F$11</f>
        <v>0.245</v>
      </c>
      <c r="D144" s="89"/>
    </row>
    <row r="145" spans="1:4">
      <c r="A145" s="105"/>
      <c r="B145" s="110">
        <f t="shared" ref="B145:B208" si="0">B144+1</f>
        <v>2022</v>
      </c>
      <c r="C145" s="111">
        <f>[9]С2.5!$G$11</f>
        <v>0.121</v>
      </c>
      <c r="D145" s="89"/>
    </row>
    <row r="146" spans="1:4" ht="13.5" thickBot="1">
      <c r="A146" s="105"/>
      <c r="B146" s="112">
        <f t="shared" si="0"/>
        <v>2023</v>
      </c>
      <c r="C146" s="113">
        <f>[9]С2.5!$H$11</f>
        <v>0.02</v>
      </c>
      <c r="D146" s="89"/>
    </row>
    <row r="147" spans="1:4" hidden="1">
      <c r="A147" s="105"/>
      <c r="B147" s="114">
        <f t="shared" si="0"/>
        <v>2024</v>
      </c>
      <c r="C147" s="115">
        <f>[9]С2.5!$I$11</f>
        <v>-2.93E-2</v>
      </c>
      <c r="D147" s="89"/>
    </row>
    <row r="148" spans="1:4" hidden="1">
      <c r="A148" s="105"/>
      <c r="B148" s="110">
        <f t="shared" si="0"/>
        <v>2025</v>
      </c>
      <c r="C148" s="111">
        <f>[9]С2.5!$J$11</f>
        <v>0.21215960863291</v>
      </c>
      <c r="D148" s="89"/>
    </row>
    <row r="149" spans="1:4" hidden="1">
      <c r="A149" s="105"/>
      <c r="B149" s="110">
        <f t="shared" si="0"/>
        <v>2026</v>
      </c>
      <c r="C149" s="111">
        <f>[9]С2.5!$K$11</f>
        <v>3.5813361771260002E-2</v>
      </c>
      <c r="D149" s="89"/>
    </row>
    <row r="150" spans="1:4" hidden="1">
      <c r="A150" s="105"/>
      <c r="B150" s="110">
        <f t="shared" si="0"/>
        <v>2027</v>
      </c>
      <c r="C150" s="111">
        <f>[9]С2.5!$L$11</f>
        <v>3.2682303599220003E-2</v>
      </c>
      <c r="D150" s="89"/>
    </row>
    <row r="151" spans="1:4" hidden="1">
      <c r="A151" s="105"/>
      <c r="B151" s="110">
        <f t="shared" si="0"/>
        <v>2028</v>
      </c>
      <c r="C151" s="111">
        <f>[9]С2.5!$M$11</f>
        <v>0</v>
      </c>
      <c r="D151" s="89"/>
    </row>
    <row r="152" spans="1:4" hidden="1">
      <c r="A152" s="105"/>
      <c r="B152" s="110">
        <f t="shared" si="0"/>
        <v>2029</v>
      </c>
      <c r="C152" s="111">
        <f>[9]С2.5!$N$11</f>
        <v>0</v>
      </c>
      <c r="D152" s="89"/>
    </row>
    <row r="153" spans="1:4" hidden="1">
      <c r="A153" s="105"/>
      <c r="B153" s="110">
        <f t="shared" si="0"/>
        <v>2030</v>
      </c>
      <c r="C153" s="111">
        <f>[9]С2.5!$O$11</f>
        <v>0</v>
      </c>
      <c r="D153" s="89"/>
    </row>
    <row r="154" spans="1:4" hidden="1">
      <c r="A154" s="105"/>
      <c r="B154" s="110">
        <f t="shared" si="0"/>
        <v>2031</v>
      </c>
      <c r="C154" s="111">
        <f>[9]С2.5!$P$11</f>
        <v>0</v>
      </c>
      <c r="D154" s="89"/>
    </row>
    <row r="155" spans="1:4" hidden="1">
      <c r="A155" s="89"/>
      <c r="B155" s="110">
        <f t="shared" si="0"/>
        <v>2032</v>
      </c>
      <c r="C155" s="111">
        <f>[9]С2.5!$Q$11</f>
        <v>0</v>
      </c>
      <c r="D155" s="89"/>
    </row>
    <row r="156" spans="1:4" hidden="1">
      <c r="A156" s="89"/>
      <c r="B156" s="110">
        <f t="shared" si="0"/>
        <v>2033</v>
      </c>
      <c r="C156" s="111">
        <f>[9]С2.5!$R$11</f>
        <v>0</v>
      </c>
      <c r="D156" s="89"/>
    </row>
    <row r="157" spans="1:4" hidden="1">
      <c r="B157" s="110">
        <f t="shared" si="0"/>
        <v>2034</v>
      </c>
      <c r="C157" s="111">
        <f>[9]С2.5!$S$11</f>
        <v>0</v>
      </c>
    </row>
    <row r="158" spans="1:4" hidden="1">
      <c r="B158" s="110">
        <f t="shared" si="0"/>
        <v>2035</v>
      </c>
      <c r="C158" s="111">
        <f>[9]С2.5!$T$11</f>
        <v>0</v>
      </c>
    </row>
    <row r="159" spans="1:4" hidden="1">
      <c r="B159" s="110">
        <f t="shared" si="0"/>
        <v>2036</v>
      </c>
      <c r="C159" s="111">
        <f>[9]С2.5!$U$11</f>
        <v>0</v>
      </c>
    </row>
    <row r="160" spans="1:4" hidden="1">
      <c r="B160" s="110">
        <f t="shared" si="0"/>
        <v>2037</v>
      </c>
      <c r="C160" s="111">
        <f>[9]С2.5!$V$11</f>
        <v>0</v>
      </c>
    </row>
    <row r="161" spans="2:3" hidden="1">
      <c r="B161" s="110">
        <f t="shared" si="0"/>
        <v>2038</v>
      </c>
      <c r="C161" s="111">
        <f>[9]С2.5!$W$11</f>
        <v>0</v>
      </c>
    </row>
    <row r="162" spans="2:3" hidden="1">
      <c r="B162" s="110">
        <f t="shared" si="0"/>
        <v>2039</v>
      </c>
      <c r="C162" s="111">
        <f>[9]С2.5!$X$11</f>
        <v>0</v>
      </c>
    </row>
    <row r="163" spans="2:3" hidden="1">
      <c r="B163" s="110">
        <f t="shared" si="0"/>
        <v>2040</v>
      </c>
      <c r="C163" s="111">
        <f>[9]С2.5!$Y$11</f>
        <v>0</v>
      </c>
    </row>
    <row r="164" spans="2:3" hidden="1">
      <c r="B164" s="110">
        <f t="shared" si="0"/>
        <v>2041</v>
      </c>
      <c r="C164" s="111">
        <f>[9]С2.5!$Z$11</f>
        <v>0</v>
      </c>
    </row>
    <row r="165" spans="2:3" hidden="1">
      <c r="B165" s="110">
        <f t="shared" si="0"/>
        <v>2042</v>
      </c>
      <c r="C165" s="111">
        <f>[9]С2.5!$AA$11</f>
        <v>0</v>
      </c>
    </row>
    <row r="166" spans="2:3" hidden="1">
      <c r="B166" s="110">
        <f t="shared" si="0"/>
        <v>2043</v>
      </c>
      <c r="C166" s="111">
        <f>[9]С2.5!$AB$11</f>
        <v>0</v>
      </c>
    </row>
    <row r="167" spans="2:3" hidden="1">
      <c r="B167" s="110">
        <f t="shared" si="0"/>
        <v>2044</v>
      </c>
      <c r="C167" s="111">
        <f>[9]С2.5!$AC$11</f>
        <v>0</v>
      </c>
    </row>
    <row r="168" spans="2:3" hidden="1">
      <c r="B168" s="110">
        <f t="shared" si="0"/>
        <v>2045</v>
      </c>
      <c r="C168" s="111">
        <f>[9]С2.5!$AD$11</f>
        <v>0</v>
      </c>
    </row>
    <row r="169" spans="2:3" hidden="1">
      <c r="B169" s="110">
        <f t="shared" si="0"/>
        <v>2046</v>
      </c>
      <c r="C169" s="111">
        <f>[9]С2.5!$AE$11</f>
        <v>0</v>
      </c>
    </row>
    <row r="170" spans="2:3" hidden="1">
      <c r="B170" s="110">
        <f t="shared" si="0"/>
        <v>2047</v>
      </c>
      <c r="C170" s="111">
        <f>[9]С2.5!$AF$11</f>
        <v>0</v>
      </c>
    </row>
    <row r="171" spans="2:3" hidden="1">
      <c r="B171" s="110">
        <f t="shared" si="0"/>
        <v>2048</v>
      </c>
      <c r="C171" s="111">
        <f>[9]С2.5!$AG$11</f>
        <v>0</v>
      </c>
    </row>
    <row r="172" spans="2:3" hidden="1">
      <c r="B172" s="110">
        <f t="shared" si="0"/>
        <v>2049</v>
      </c>
      <c r="C172" s="111">
        <f>[9]С2.5!$AH$11</f>
        <v>0</v>
      </c>
    </row>
    <row r="173" spans="2:3" hidden="1">
      <c r="B173" s="110">
        <f t="shared" si="0"/>
        <v>2050</v>
      </c>
      <c r="C173" s="111">
        <f>[9]С2.5!$AI$11</f>
        <v>0</v>
      </c>
    </row>
    <row r="174" spans="2:3" hidden="1">
      <c r="B174" s="110">
        <f t="shared" si="0"/>
        <v>2051</v>
      </c>
      <c r="C174" s="111">
        <f>[9]С2.5!$AJ$11</f>
        <v>0</v>
      </c>
    </row>
    <row r="175" spans="2:3" hidden="1">
      <c r="B175" s="110">
        <f t="shared" si="0"/>
        <v>2052</v>
      </c>
      <c r="C175" s="111">
        <f>[9]С2.5!$AK$11</f>
        <v>0</v>
      </c>
    </row>
    <row r="176" spans="2:3" hidden="1">
      <c r="B176" s="110">
        <f t="shared" si="0"/>
        <v>2053</v>
      </c>
      <c r="C176" s="111">
        <f>[9]С2.5!$AL$11</f>
        <v>0</v>
      </c>
    </row>
    <row r="177" spans="2:3" hidden="1">
      <c r="B177" s="110">
        <f t="shared" si="0"/>
        <v>2054</v>
      </c>
      <c r="C177" s="111">
        <f>[9]С2.5!$AM$11</f>
        <v>0</v>
      </c>
    </row>
    <row r="178" spans="2:3" hidden="1">
      <c r="B178" s="110">
        <f t="shared" si="0"/>
        <v>2055</v>
      </c>
      <c r="C178" s="111">
        <f>[9]С2.5!$AN$11</f>
        <v>0</v>
      </c>
    </row>
    <row r="179" spans="2:3" hidden="1">
      <c r="B179" s="110">
        <f t="shared" si="0"/>
        <v>2056</v>
      </c>
      <c r="C179" s="111">
        <f>[9]С2.5!$AO$11</f>
        <v>0</v>
      </c>
    </row>
    <row r="180" spans="2:3" hidden="1">
      <c r="B180" s="110">
        <f t="shared" si="0"/>
        <v>2057</v>
      </c>
      <c r="C180" s="111">
        <f>[9]С2.5!$AP$11</f>
        <v>0</v>
      </c>
    </row>
    <row r="181" spans="2:3" hidden="1">
      <c r="B181" s="110">
        <f t="shared" si="0"/>
        <v>2058</v>
      </c>
      <c r="C181" s="111">
        <f>[9]С2.5!$AQ$11</f>
        <v>0</v>
      </c>
    </row>
    <row r="182" spans="2:3" hidden="1">
      <c r="B182" s="110">
        <f t="shared" si="0"/>
        <v>2059</v>
      </c>
      <c r="C182" s="111">
        <f>[9]С2.5!$AR$11</f>
        <v>0</v>
      </c>
    </row>
    <row r="183" spans="2:3" hidden="1">
      <c r="B183" s="110">
        <f t="shared" si="0"/>
        <v>2060</v>
      </c>
      <c r="C183" s="111">
        <f>[9]С2.5!$AS$11</f>
        <v>0</v>
      </c>
    </row>
    <row r="184" spans="2:3" hidden="1">
      <c r="B184" s="110">
        <f t="shared" si="0"/>
        <v>2061</v>
      </c>
      <c r="C184" s="111">
        <f>[9]С2.5!$AT$11</f>
        <v>0</v>
      </c>
    </row>
    <row r="185" spans="2:3" hidden="1">
      <c r="B185" s="110">
        <f t="shared" si="0"/>
        <v>2062</v>
      </c>
      <c r="C185" s="111">
        <f>[9]С2.5!$AU$11</f>
        <v>0</v>
      </c>
    </row>
    <row r="186" spans="2:3" hidden="1">
      <c r="B186" s="110">
        <f t="shared" si="0"/>
        <v>2063</v>
      </c>
      <c r="C186" s="111">
        <f>[9]С2.5!$AV$11</f>
        <v>0</v>
      </c>
    </row>
    <row r="187" spans="2:3" hidden="1">
      <c r="B187" s="110">
        <f t="shared" si="0"/>
        <v>2064</v>
      </c>
      <c r="C187" s="111">
        <f>[9]С2.5!$AW$11</f>
        <v>0</v>
      </c>
    </row>
    <row r="188" spans="2:3" hidden="1">
      <c r="B188" s="110">
        <f t="shared" si="0"/>
        <v>2065</v>
      </c>
      <c r="C188" s="111">
        <f>[9]С2.5!$AX$11</f>
        <v>0</v>
      </c>
    </row>
    <row r="189" spans="2:3" hidden="1">
      <c r="B189" s="110">
        <f t="shared" si="0"/>
        <v>2066</v>
      </c>
      <c r="C189" s="111">
        <f>[9]С2.5!$AY$11</f>
        <v>0</v>
      </c>
    </row>
    <row r="190" spans="2:3" hidden="1">
      <c r="B190" s="110">
        <f t="shared" si="0"/>
        <v>2067</v>
      </c>
      <c r="C190" s="111">
        <f>[9]С2.5!$AZ$11</f>
        <v>0</v>
      </c>
    </row>
    <row r="191" spans="2:3" hidden="1">
      <c r="B191" s="110">
        <f t="shared" si="0"/>
        <v>2068</v>
      </c>
      <c r="C191" s="111">
        <f>[9]С2.5!$BA$11</f>
        <v>0</v>
      </c>
    </row>
    <row r="192" spans="2:3" hidden="1">
      <c r="B192" s="110">
        <f t="shared" si="0"/>
        <v>2069</v>
      </c>
      <c r="C192" s="111">
        <f>[9]С2.5!$BB$11</f>
        <v>0</v>
      </c>
    </row>
    <row r="193" spans="2:3" hidden="1">
      <c r="B193" s="110">
        <f t="shared" si="0"/>
        <v>2070</v>
      </c>
      <c r="C193" s="111">
        <f>[9]С2.5!$BC$11</f>
        <v>0</v>
      </c>
    </row>
    <row r="194" spans="2:3" hidden="1">
      <c r="B194" s="110">
        <f t="shared" si="0"/>
        <v>2071</v>
      </c>
      <c r="C194" s="111">
        <f>[9]С2.5!$BD$11</f>
        <v>0</v>
      </c>
    </row>
    <row r="195" spans="2:3" hidden="1">
      <c r="B195" s="110">
        <f t="shared" si="0"/>
        <v>2072</v>
      </c>
      <c r="C195" s="111">
        <f>[9]С2.5!$BE$11</f>
        <v>0</v>
      </c>
    </row>
    <row r="196" spans="2:3" hidden="1">
      <c r="B196" s="110">
        <f t="shared" si="0"/>
        <v>2073</v>
      </c>
      <c r="C196" s="111">
        <f>[9]С2.5!$BF$11</f>
        <v>0</v>
      </c>
    </row>
    <row r="197" spans="2:3" hidden="1">
      <c r="B197" s="110">
        <f t="shared" si="0"/>
        <v>2074</v>
      </c>
      <c r="C197" s="111">
        <f>[9]С2.5!$BG$11</f>
        <v>0</v>
      </c>
    </row>
    <row r="198" spans="2:3" hidden="1">
      <c r="B198" s="110">
        <f t="shared" si="0"/>
        <v>2075</v>
      </c>
      <c r="C198" s="111">
        <f>[9]С2.5!$BH$11</f>
        <v>0</v>
      </c>
    </row>
    <row r="199" spans="2:3" hidden="1">
      <c r="B199" s="110">
        <f t="shared" si="0"/>
        <v>2076</v>
      </c>
      <c r="C199" s="111">
        <f>[9]С2.5!$BI$11</f>
        <v>0</v>
      </c>
    </row>
    <row r="200" spans="2:3" hidden="1">
      <c r="B200" s="110">
        <f t="shared" si="0"/>
        <v>2077</v>
      </c>
      <c r="C200" s="111">
        <f>[9]С2.5!$BJ$11</f>
        <v>0</v>
      </c>
    </row>
    <row r="201" spans="2:3" hidden="1">
      <c r="B201" s="110">
        <f t="shared" si="0"/>
        <v>2078</v>
      </c>
      <c r="C201" s="111">
        <f>[9]С2.5!$BK$11</f>
        <v>0</v>
      </c>
    </row>
    <row r="202" spans="2:3" hidden="1">
      <c r="B202" s="110">
        <f t="shared" si="0"/>
        <v>2079</v>
      </c>
      <c r="C202" s="111">
        <f>[9]С2.5!$BL$11</f>
        <v>0</v>
      </c>
    </row>
    <row r="203" spans="2:3" hidden="1">
      <c r="B203" s="110">
        <f t="shared" si="0"/>
        <v>2080</v>
      </c>
      <c r="C203" s="111">
        <f>[9]С2.5!$BM$11</f>
        <v>0</v>
      </c>
    </row>
    <row r="204" spans="2:3" hidden="1">
      <c r="B204" s="110">
        <f t="shared" si="0"/>
        <v>2081</v>
      </c>
      <c r="C204" s="111">
        <f>[9]С2.5!$BN$11</f>
        <v>0</v>
      </c>
    </row>
    <row r="205" spans="2:3" hidden="1">
      <c r="B205" s="110">
        <f t="shared" si="0"/>
        <v>2082</v>
      </c>
      <c r="C205" s="111">
        <f>[9]С2.5!$BO$11</f>
        <v>0</v>
      </c>
    </row>
    <row r="206" spans="2:3" hidden="1">
      <c r="B206" s="110">
        <f t="shared" si="0"/>
        <v>2083</v>
      </c>
      <c r="C206" s="111">
        <f>[9]С2.5!$BP$11</f>
        <v>0</v>
      </c>
    </row>
    <row r="207" spans="2:3" hidden="1">
      <c r="B207" s="110">
        <f t="shared" si="0"/>
        <v>2084</v>
      </c>
      <c r="C207" s="111">
        <f>[9]С2.5!$BQ$11</f>
        <v>0</v>
      </c>
    </row>
    <row r="208" spans="2:3" hidden="1">
      <c r="B208" s="110">
        <f t="shared" si="0"/>
        <v>2085</v>
      </c>
      <c r="C208" s="111">
        <f>[9]С2.5!$BR$11</f>
        <v>0</v>
      </c>
    </row>
    <row r="209" spans="2:3" hidden="1">
      <c r="B209" s="110">
        <f t="shared" ref="B209:B223" si="1">B208+1</f>
        <v>2086</v>
      </c>
      <c r="C209" s="111">
        <f>[9]С2.5!$BS$11</f>
        <v>0</v>
      </c>
    </row>
    <row r="210" spans="2:3" hidden="1">
      <c r="B210" s="110">
        <f t="shared" si="1"/>
        <v>2087</v>
      </c>
      <c r="C210" s="111">
        <f>[9]С2.5!$BT$11</f>
        <v>0</v>
      </c>
    </row>
    <row r="211" spans="2:3" hidden="1">
      <c r="B211" s="110">
        <f t="shared" si="1"/>
        <v>2088</v>
      </c>
      <c r="C211" s="111">
        <f>[9]С2.5!$BU$11</f>
        <v>0</v>
      </c>
    </row>
    <row r="212" spans="2:3" hidden="1">
      <c r="B212" s="110">
        <f t="shared" si="1"/>
        <v>2089</v>
      </c>
      <c r="C212" s="111">
        <f>[9]С2.5!$BV$11</f>
        <v>0</v>
      </c>
    </row>
    <row r="213" spans="2:3" hidden="1">
      <c r="B213" s="110">
        <f t="shared" si="1"/>
        <v>2090</v>
      </c>
      <c r="C213" s="111">
        <f>[9]С2.5!$BW$11</f>
        <v>0</v>
      </c>
    </row>
    <row r="214" spans="2:3" hidden="1">
      <c r="B214" s="110">
        <f t="shared" si="1"/>
        <v>2091</v>
      </c>
      <c r="C214" s="111">
        <f>[9]С2.5!$BX$11</f>
        <v>0</v>
      </c>
    </row>
    <row r="215" spans="2:3" hidden="1">
      <c r="B215" s="110">
        <f t="shared" si="1"/>
        <v>2092</v>
      </c>
      <c r="C215" s="111">
        <f>[9]С2.5!$BY$11</f>
        <v>0</v>
      </c>
    </row>
    <row r="216" spans="2:3" hidden="1">
      <c r="B216" s="110">
        <f t="shared" si="1"/>
        <v>2093</v>
      </c>
      <c r="C216" s="111">
        <f>[9]С2.5!$BZ$11</f>
        <v>0</v>
      </c>
    </row>
    <row r="217" spans="2:3" hidden="1">
      <c r="B217" s="110">
        <f t="shared" si="1"/>
        <v>2094</v>
      </c>
      <c r="C217" s="111">
        <f>[9]С2.5!$CA$11</f>
        <v>0</v>
      </c>
    </row>
    <row r="218" spans="2:3" hidden="1">
      <c r="B218" s="110">
        <f t="shared" si="1"/>
        <v>2095</v>
      </c>
      <c r="C218" s="111">
        <f>[9]С2.5!$CB$11</f>
        <v>0</v>
      </c>
    </row>
    <row r="219" spans="2:3" hidden="1">
      <c r="B219" s="110">
        <f t="shared" si="1"/>
        <v>2096</v>
      </c>
      <c r="C219" s="111">
        <f>[9]С2.5!$CC$11</f>
        <v>0</v>
      </c>
    </row>
    <row r="220" spans="2:3" hidden="1">
      <c r="B220" s="110">
        <f t="shared" si="1"/>
        <v>2097</v>
      </c>
      <c r="C220" s="111">
        <f>[9]С2.5!$CD$11</f>
        <v>0</v>
      </c>
    </row>
    <row r="221" spans="2:3" hidden="1">
      <c r="B221" s="110">
        <f t="shared" si="1"/>
        <v>2098</v>
      </c>
      <c r="C221" s="111">
        <f>[9]С2.5!$CE$11</f>
        <v>0</v>
      </c>
    </row>
    <row r="222" spans="2:3" hidden="1">
      <c r="B222" s="110">
        <f t="shared" si="1"/>
        <v>2099</v>
      </c>
      <c r="C222" s="111">
        <f>[9]С2.5!$CF$11</f>
        <v>0</v>
      </c>
    </row>
    <row r="223" spans="2:3" ht="13.5" hidden="1" thickBot="1">
      <c r="B223" s="112">
        <f t="shared" si="1"/>
        <v>2100</v>
      </c>
      <c r="C223" s="113">
        <f>[9]С2.5!$CG$11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4337" r:id="rId3" name="Button 1">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1" t="s">
        <v>0</v>
      </c>
      <c r="C1" s="121"/>
    </row>
    <row r="2" spans="1:3">
      <c r="A2" s="3"/>
      <c r="B2" s="4" t="s">
        <v>1</v>
      </c>
      <c r="C2" s="5">
        <f ca="1">TODAY()</f>
        <v>44944</v>
      </c>
    </row>
    <row r="3" spans="1:3">
      <c r="A3" s="3"/>
      <c r="B3" s="6" t="s">
        <v>2</v>
      </c>
    </row>
    <row r="4" spans="1:3" ht="25.5">
      <c r="A4" s="8"/>
      <c r="B4" s="9" t="str">
        <f>[10]И1!D13</f>
        <v>Субъект Российской Федерации</v>
      </c>
      <c r="C4" s="10" t="str">
        <f>[10]И1!E13</f>
        <v>Новосибирская область</v>
      </c>
    </row>
    <row r="5" spans="1:3" ht="38.25">
      <c r="A5" s="8"/>
      <c r="B5" s="9" t="str">
        <f>[10]И1!D14</f>
        <v>Тип муниципального образования (выберите из списка)</v>
      </c>
      <c r="C5" s="10" t="str">
        <f>[10]И1!E14</f>
        <v>село Лозовское, Баганский муниципальный райо</v>
      </c>
    </row>
    <row r="6" spans="1:3">
      <c r="A6" s="8"/>
      <c r="B6" s="9" t="str">
        <f>IF([10]И1!E15="","",[10]И1!D15)</f>
        <v/>
      </c>
      <c r="C6" s="10" t="str">
        <f>IF([10]И1!E15="","",[10]И1!E15)</f>
        <v/>
      </c>
    </row>
    <row r="7" spans="1:3">
      <c r="A7" s="8"/>
      <c r="B7" s="9" t="str">
        <f>[10]И1!D16</f>
        <v>Код ОКТМО</v>
      </c>
      <c r="C7" s="11" t="str">
        <f>[10]И1!E16</f>
        <v>50603407101</v>
      </c>
    </row>
    <row r="8" spans="1:3">
      <c r="A8" s="8"/>
      <c r="B8" s="12" t="str">
        <f>[10]И1!D17</f>
        <v>Система теплоснабжения</v>
      </c>
      <c r="C8" s="13">
        <f>[10]И1!E17</f>
        <v>0</v>
      </c>
    </row>
    <row r="9" spans="1:3">
      <c r="A9" s="8"/>
      <c r="B9" s="9" t="str">
        <f>[10]И1!D8</f>
        <v>Период регулирования (i)-й</v>
      </c>
      <c r="C9" s="14">
        <f>[10]И1!E8</f>
        <v>2023</v>
      </c>
    </row>
    <row r="10" spans="1:3">
      <c r="A10" s="8"/>
      <c r="B10" s="9" t="str">
        <f>[10]И1!D9</f>
        <v>Период регулирования (i-1)-й</v>
      </c>
      <c r="C10" s="14">
        <f>[10]И1!E9</f>
        <v>2022</v>
      </c>
    </row>
    <row r="11" spans="1:3">
      <c r="A11" s="8"/>
      <c r="B11" s="9" t="str">
        <f>[10]И1!D10</f>
        <v>Период регулирования (i-2)-й</v>
      </c>
      <c r="C11" s="14">
        <f>[10]И1!E10</f>
        <v>2021</v>
      </c>
    </row>
    <row r="12" spans="1:3">
      <c r="A12" s="8"/>
      <c r="B12" s="9" t="str">
        <f>[10]И1!D11</f>
        <v>Базовый год (б)</v>
      </c>
      <c r="C12" s="14">
        <f>[10]И1!E11</f>
        <v>2019</v>
      </c>
    </row>
    <row r="13" spans="1:3" ht="38.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4130.6584232119403</v>
      </c>
    </row>
    <row r="18" spans="1:3" ht="42.75">
      <c r="A18" s="22" t="s">
        <v>8</v>
      </c>
      <c r="B18" s="25" t="s">
        <v>9</v>
      </c>
      <c r="C18" s="26">
        <f>[10]С1!F12</f>
        <v>1003.5147050900873</v>
      </c>
    </row>
    <row r="19" spans="1:3" ht="42.75">
      <c r="A19" s="22" t="s">
        <v>10</v>
      </c>
      <c r="B19" s="25" t="s">
        <v>11</v>
      </c>
      <c r="C19" s="26">
        <f>[10]С2!F12</f>
        <v>2104.5557832384511</v>
      </c>
    </row>
    <row r="20" spans="1:3" ht="30">
      <c r="A20" s="22" t="s">
        <v>12</v>
      </c>
      <c r="B20" s="25" t="s">
        <v>13</v>
      </c>
      <c r="C20" s="26">
        <f>[10]С3!F12</f>
        <v>503.43463965707434</v>
      </c>
    </row>
    <row r="21" spans="1:3" ht="42.75">
      <c r="A21" s="22" t="s">
        <v>14</v>
      </c>
      <c r="B21" s="25" t="s">
        <v>15</v>
      </c>
      <c r="C21" s="26">
        <f>[10]С4!F12</f>
        <v>438.15999281040718</v>
      </c>
    </row>
    <row r="22" spans="1:3" ht="30">
      <c r="A22" s="22" t="s">
        <v>16</v>
      </c>
      <c r="B22" s="25" t="s">
        <v>17</v>
      </c>
      <c r="C22" s="26">
        <f>[10]С5!F12</f>
        <v>80.993302415920411</v>
      </c>
    </row>
    <row r="23" spans="1:3" ht="43.5" thickBot="1">
      <c r="A23" s="27" t="s">
        <v>18</v>
      </c>
      <c r="B23" s="117" t="s">
        <v>19</v>
      </c>
      <c r="C23" s="28" t="str">
        <f>[10]С6!F12</f>
        <v>-</v>
      </c>
    </row>
    <row r="24" spans="1:3" ht="13.5" thickBot="1">
      <c r="A24" s="3"/>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[10]С1.1!E16</f>
        <v>5100</v>
      </c>
    </row>
    <row r="29" spans="1:3" ht="42.75">
      <c r="A29" s="22" t="s">
        <v>10</v>
      </c>
      <c r="B29" s="33" t="s">
        <v>22</v>
      </c>
      <c r="C29" s="34">
        <f>[10]С1.1!E27</f>
        <v>2698.2833333333333</v>
      </c>
    </row>
    <row r="30" spans="1:3" ht="17.25">
      <c r="A30" s="22" t="s">
        <v>12</v>
      </c>
      <c r="B30" s="33" t="s">
        <v>23</v>
      </c>
      <c r="C30" s="35">
        <f>[10]С1.1!E19</f>
        <v>0.59499999999999997</v>
      </c>
    </row>
    <row r="31" spans="1:3" ht="17.25">
      <c r="A31" s="22" t="s">
        <v>14</v>
      </c>
      <c r="B31" s="33" t="s">
        <v>24</v>
      </c>
      <c r="C31" s="35">
        <f>[10]С1.1!E20</f>
        <v>-0.113</v>
      </c>
    </row>
    <row r="32" spans="1:3" ht="30">
      <c r="A32" s="22" t="s">
        <v>16</v>
      </c>
      <c r="B32" s="36" t="s">
        <v>25</v>
      </c>
      <c r="C32" s="37">
        <f>[10]С1!F13</f>
        <v>176.4</v>
      </c>
    </row>
    <row r="33" spans="1:3">
      <c r="A33" s="22" t="s">
        <v>18</v>
      </c>
      <c r="B33" s="36" t="s">
        <v>26</v>
      </c>
      <c r="C33" s="38">
        <f>[10]С1!F16</f>
        <v>7000</v>
      </c>
    </row>
    <row r="34" spans="1:3" ht="14.25">
      <c r="A34" s="22" t="s">
        <v>27</v>
      </c>
      <c r="B34" s="39" t="s">
        <v>28</v>
      </c>
      <c r="C34" s="40">
        <f>[10]С1!F17</f>
        <v>0.72857142857142854</v>
      </c>
    </row>
    <row r="35" spans="1:3" ht="15.75">
      <c r="A35" s="41" t="s">
        <v>29</v>
      </c>
      <c r="B35" s="42" t="s">
        <v>30</v>
      </c>
      <c r="C35" s="40">
        <f>[10]С1!F20</f>
        <v>21.588411179999994</v>
      </c>
    </row>
    <row r="36" spans="1:3" ht="15.75">
      <c r="A36" s="41" t="s">
        <v>31</v>
      </c>
      <c r="B36" s="43" t="s">
        <v>32</v>
      </c>
      <c r="C36" s="40">
        <f>[10]С1!F21</f>
        <v>20.818139999999996</v>
      </c>
    </row>
    <row r="37" spans="1:3" ht="14.25">
      <c r="A37" s="41" t="s">
        <v>33</v>
      </c>
      <c r="B37" s="44" t="s">
        <v>34</v>
      </c>
      <c r="C37" s="40">
        <f>[10]С1!F22</f>
        <v>1.0369999999999999</v>
      </c>
    </row>
    <row r="38" spans="1:3" ht="53.25" thickBot="1">
      <c r="A38" s="27" t="s">
        <v>35</v>
      </c>
      <c r="B38" s="45" t="s">
        <v>36</v>
      </c>
      <c r="C38" s="46">
        <f>[10]С1!F23</f>
        <v>1.0469999999999999</v>
      </c>
    </row>
    <row r="39" spans="1:3" ht="13.5" thickBot="1">
      <c r="A39" s="47"/>
      <c r="B39" s="48"/>
      <c r="C39" s="49"/>
    </row>
    <row r="40" spans="1:3" ht="30" customHeight="1">
      <c r="A40" s="50" t="s">
        <v>37</v>
      </c>
      <c r="B40" s="118" t="s">
        <v>38</v>
      </c>
      <c r="C40" s="118"/>
    </row>
    <row r="41" spans="1:3" ht="25.5">
      <c r="A41" s="22" t="s">
        <v>39</v>
      </c>
      <c r="B41" s="36" t="s">
        <v>40</v>
      </c>
      <c r="C41" s="51" t="str">
        <f>[10]С2.1!E12</f>
        <v>V</v>
      </c>
    </row>
    <row r="42" spans="1:3" ht="25.5">
      <c r="A42" s="22" t="s">
        <v>41</v>
      </c>
      <c r="B42" s="33" t="s">
        <v>42</v>
      </c>
      <c r="C42" s="51" t="str">
        <f>[10]С2.1!E13</f>
        <v>6 и менее баллов</v>
      </c>
    </row>
    <row r="43" spans="1:3" ht="25.5">
      <c r="A43" s="22" t="s">
        <v>43</v>
      </c>
      <c r="B43" s="33" t="s">
        <v>44</v>
      </c>
      <c r="C43" s="51" t="str">
        <f>[10]С2.1!E14</f>
        <v>от 200 до 500</v>
      </c>
    </row>
    <row r="44" spans="1:3" ht="25.5">
      <c r="A44" s="22" t="s">
        <v>45</v>
      </c>
      <c r="B44" s="33" t="s">
        <v>46</v>
      </c>
      <c r="C44" s="52" t="str">
        <f>[10]С2.1!E15</f>
        <v>нет</v>
      </c>
    </row>
    <row r="45" spans="1:3" ht="30">
      <c r="A45" s="22" t="s">
        <v>47</v>
      </c>
      <c r="B45" s="33" t="s">
        <v>48</v>
      </c>
      <c r="C45" s="34">
        <f>[10]С2!F18</f>
        <v>32402.627334033532</v>
      </c>
    </row>
    <row r="46" spans="1:3" ht="30">
      <c r="A46" s="22" t="s">
        <v>49</v>
      </c>
      <c r="B46" s="53" t="s">
        <v>50</v>
      </c>
      <c r="C46" s="34">
        <f>IF([10]С2!F19&gt;0,[10]С2!F19,[10]С2!F20)</f>
        <v>23441.524932855718</v>
      </c>
    </row>
    <row r="47" spans="1:3" ht="25.5">
      <c r="A47" s="22" t="s">
        <v>51</v>
      </c>
      <c r="B47" s="54" t="s">
        <v>52</v>
      </c>
      <c r="C47" s="34">
        <f>[10]С2.1!E19</f>
        <v>-38</v>
      </c>
    </row>
    <row r="48" spans="1:3" ht="25.5">
      <c r="A48" s="22" t="s">
        <v>53</v>
      </c>
      <c r="B48" s="54" t="s">
        <v>54</v>
      </c>
      <c r="C48" s="34" t="str">
        <f>[10]С2.1!E22</f>
        <v>нет</v>
      </c>
    </row>
    <row r="49" spans="1:3" ht="38.25">
      <c r="A49" s="22" t="s">
        <v>55</v>
      </c>
      <c r="B49" s="55" t="s">
        <v>56</v>
      </c>
      <c r="C49" s="34">
        <f>[10]С2.2!E10</f>
        <v>1287</v>
      </c>
    </row>
    <row r="50" spans="1:3" ht="25.5">
      <c r="A50" s="22" t="s">
        <v>57</v>
      </c>
      <c r="B50" s="56" t="s">
        <v>58</v>
      </c>
      <c r="C50" s="34">
        <f>[10]С2.2!E12</f>
        <v>5.97</v>
      </c>
    </row>
    <row r="51" spans="1:3" ht="52.5">
      <c r="A51" s="22" t="s">
        <v>59</v>
      </c>
      <c r="B51" s="57" t="s">
        <v>60</v>
      </c>
      <c r="C51" s="34">
        <f>[10]С2.2!E13</f>
        <v>1</v>
      </c>
    </row>
    <row r="52" spans="1:3" ht="27.75">
      <c r="A52" s="22" t="s">
        <v>61</v>
      </c>
      <c r="B52" s="56" t="s">
        <v>62</v>
      </c>
      <c r="C52" s="34">
        <f>[10]С2.2!E14</f>
        <v>12104</v>
      </c>
    </row>
    <row r="53" spans="1:3" ht="25.5">
      <c r="A53" s="22" t="s">
        <v>63</v>
      </c>
      <c r="B53" s="57" t="s">
        <v>64</v>
      </c>
      <c r="C53" s="35">
        <f>[10]С2.2!E15</f>
        <v>4.8000000000000001E-2</v>
      </c>
    </row>
    <row r="54" spans="1:3">
      <c r="A54" s="22" t="s">
        <v>65</v>
      </c>
      <c r="B54" s="57" t="s">
        <v>66</v>
      </c>
      <c r="C54" s="34">
        <f>[10]С2.2!E16</f>
        <v>1</v>
      </c>
    </row>
    <row r="55" spans="1:3" ht="15.75">
      <c r="A55" s="22" t="s">
        <v>67</v>
      </c>
      <c r="B55" s="58" t="s">
        <v>68</v>
      </c>
      <c r="C55" s="34">
        <f>[10]С2!F21</f>
        <v>1</v>
      </c>
    </row>
    <row r="56" spans="1:3" ht="30">
      <c r="A56" s="59" t="s">
        <v>69</v>
      </c>
      <c r="B56" s="33" t="s">
        <v>70</v>
      </c>
      <c r="C56" s="34">
        <f>[10]С2!F13</f>
        <v>169640.22915965237</v>
      </c>
    </row>
    <row r="57" spans="1:3" ht="30">
      <c r="A57" s="59" t="s">
        <v>71</v>
      </c>
      <c r="B57" s="58" t="s">
        <v>72</v>
      </c>
      <c r="C57" s="34">
        <f>[10]С2!F14</f>
        <v>113455</v>
      </c>
    </row>
    <row r="58" spans="1:3" ht="15.75">
      <c r="A58" s="59" t="s">
        <v>73</v>
      </c>
      <c r="B58" s="60" t="s">
        <v>74</v>
      </c>
      <c r="C58" s="40">
        <f>[10]С2!F15</f>
        <v>1.071</v>
      </c>
    </row>
    <row r="59" spans="1:3" ht="15.75">
      <c r="A59" s="59" t="s">
        <v>75</v>
      </c>
      <c r="B59" s="60" t="s">
        <v>76</v>
      </c>
      <c r="C59" s="40">
        <f>[10]С2!F16</f>
        <v>1</v>
      </c>
    </row>
    <row r="60" spans="1:3" ht="17.25">
      <c r="A60" s="59" t="s">
        <v>77</v>
      </c>
      <c r="B60" s="58" t="s">
        <v>78</v>
      </c>
      <c r="C60" s="34">
        <f>[10]С2!F17</f>
        <v>1.01</v>
      </c>
    </row>
    <row r="61" spans="1:3" s="63" customFormat="1" ht="14.25">
      <c r="A61" s="59" t="s">
        <v>79</v>
      </c>
      <c r="B61" s="61" t="s">
        <v>80</v>
      </c>
      <c r="C61" s="62">
        <f>[10]С2!F33</f>
        <v>10</v>
      </c>
    </row>
    <row r="62" spans="1:3" ht="30">
      <c r="A62" s="59" t="s">
        <v>81</v>
      </c>
      <c r="B62" s="64" t="s">
        <v>82</v>
      </c>
      <c r="C62" s="34">
        <f>[10]С2!F26</f>
        <v>953.2620690799688</v>
      </c>
    </row>
    <row r="63" spans="1:3" ht="17.25">
      <c r="A63" s="59" t="s">
        <v>83</v>
      </c>
      <c r="B63" s="53" t="s">
        <v>84</v>
      </c>
      <c r="C63" s="34">
        <f>[10]С2!F27</f>
        <v>0.16419829999999999</v>
      </c>
    </row>
    <row r="64" spans="1:3" ht="17.25">
      <c r="A64" s="59" t="s">
        <v>85</v>
      </c>
      <c r="B64" s="58" t="s">
        <v>86</v>
      </c>
      <c r="C64" s="62">
        <f>[10]С2!F28</f>
        <v>4200</v>
      </c>
    </row>
    <row r="65" spans="1:3" ht="42.75">
      <c r="A65" s="59" t="s">
        <v>87</v>
      </c>
      <c r="B65" s="33" t="s">
        <v>88</v>
      </c>
      <c r="C65" s="34">
        <f>[10]С2!F22</f>
        <v>35717.748653137714</v>
      </c>
    </row>
    <row r="66" spans="1:3" ht="30">
      <c r="A66" s="59" t="s">
        <v>89</v>
      </c>
      <c r="B66" s="60" t="s">
        <v>90</v>
      </c>
      <c r="C66" s="34">
        <f>[10]С2!F23</f>
        <v>1990</v>
      </c>
    </row>
    <row r="67" spans="1:3" ht="30">
      <c r="A67" s="59" t="s">
        <v>91</v>
      </c>
      <c r="B67" s="53" t="s">
        <v>92</v>
      </c>
      <c r="C67" s="34">
        <f>[10]С2.1!E27</f>
        <v>14307.876789999998</v>
      </c>
    </row>
    <row r="68" spans="1:3" ht="38.25">
      <c r="A68" s="59" t="s">
        <v>93</v>
      </c>
      <c r="B68" s="65" t="s">
        <v>94</v>
      </c>
      <c r="C68" s="52">
        <f>[10]С2.3!E21</f>
        <v>0</v>
      </c>
    </row>
    <row r="69" spans="1:3" ht="25.5">
      <c r="A69" s="59" t="s">
        <v>95</v>
      </c>
      <c r="B69" s="66" t="s">
        <v>96</v>
      </c>
      <c r="C69" s="67">
        <f>[10]С2.3!E11</f>
        <v>9.89</v>
      </c>
    </row>
    <row r="70" spans="1:3" ht="25.5">
      <c r="A70" s="59" t="s">
        <v>97</v>
      </c>
      <c r="B70" s="66" t="s">
        <v>98</v>
      </c>
      <c r="C70" s="62">
        <f>[10]С2.3!E13</f>
        <v>300</v>
      </c>
    </row>
    <row r="71" spans="1:3" ht="25.5">
      <c r="A71" s="59" t="s">
        <v>99</v>
      </c>
      <c r="B71" s="65" t="s">
        <v>100</v>
      </c>
      <c r="C71" s="68">
        <f>IF([10]С2.3!E22&gt;0,[10]С2.3!E22,[10]С2.3!E14)</f>
        <v>61211</v>
      </c>
    </row>
    <row r="72" spans="1:3" ht="38.25">
      <c r="A72" s="59" t="s">
        <v>101</v>
      </c>
      <c r="B72" s="65" t="s">
        <v>102</v>
      </c>
      <c r="C72" s="68">
        <f>IF([10]С2.3!E23&gt;0,[10]С2.3!E23,[10]С2.3!E15)</f>
        <v>45675</v>
      </c>
    </row>
    <row r="73" spans="1:3" ht="30">
      <c r="A73" s="59" t="s">
        <v>103</v>
      </c>
      <c r="B73" s="53" t="s">
        <v>104</v>
      </c>
      <c r="C73" s="34">
        <f>[10]С2.1!E28</f>
        <v>9541.9567200000001</v>
      </c>
    </row>
    <row r="74" spans="1:3" ht="38.25">
      <c r="A74" s="59" t="s">
        <v>105</v>
      </c>
      <c r="B74" s="65" t="s">
        <v>106</v>
      </c>
      <c r="C74" s="52">
        <f>[10]С2.3!E25</f>
        <v>0</v>
      </c>
    </row>
    <row r="75" spans="1:3" ht="25.5">
      <c r="A75" s="59" t="s">
        <v>107</v>
      </c>
      <c r="B75" s="66" t="s">
        <v>108</v>
      </c>
      <c r="C75" s="67">
        <f>[10]С2.3!E12</f>
        <v>0.56000000000000005</v>
      </c>
    </row>
    <row r="76" spans="1:3" ht="25.5">
      <c r="A76" s="59" t="s">
        <v>109</v>
      </c>
      <c r="B76" s="66" t="s">
        <v>98</v>
      </c>
      <c r="C76" s="62">
        <f>[10]С2.3!E13</f>
        <v>300</v>
      </c>
    </row>
    <row r="77" spans="1:3" ht="25.5">
      <c r="A77" s="59" t="s">
        <v>110</v>
      </c>
      <c r="B77" s="69" t="s">
        <v>111</v>
      </c>
      <c r="C77" s="68">
        <f>IF([10]С2.3!E26&gt;0,[10]С2.3!E26,[10]С2.3!E16)</f>
        <v>65637</v>
      </c>
    </row>
    <row r="78" spans="1:3" ht="38.25">
      <c r="A78" s="59" t="s">
        <v>112</v>
      </c>
      <c r="B78" s="69" t="s">
        <v>113</v>
      </c>
      <c r="C78" s="68">
        <f>IF([10]С2.3!E27&gt;0,[10]С2.3!E27,[10]С2.3!E17)</f>
        <v>31684</v>
      </c>
    </row>
    <row r="79" spans="1:3" ht="17.25">
      <c r="A79" s="59" t="s">
        <v>114</v>
      </c>
      <c r="B79" s="33" t="s">
        <v>115</v>
      </c>
      <c r="C79" s="35">
        <f>[10]С2!F29</f>
        <v>0.128978033685065</v>
      </c>
    </row>
    <row r="80" spans="1:3" ht="30">
      <c r="A80" s="59" t="s">
        <v>116</v>
      </c>
      <c r="B80" s="53" t="s">
        <v>117</v>
      </c>
      <c r="C80" s="70">
        <f>[10]С2!F30</f>
        <v>0.11668498168498169</v>
      </c>
    </row>
    <row r="81" spans="1:3" ht="17.25">
      <c r="A81" s="59" t="s">
        <v>118</v>
      </c>
      <c r="B81" s="71" t="s">
        <v>119</v>
      </c>
      <c r="C81" s="35">
        <f>[10]С2!F31</f>
        <v>0.13880000000000001</v>
      </c>
    </row>
    <row r="82" spans="1:3" s="63" customFormat="1" ht="18" thickBot="1">
      <c r="A82" s="72" t="s">
        <v>120</v>
      </c>
      <c r="B82" s="73" t="s">
        <v>121</v>
      </c>
      <c r="C82" s="74">
        <f>[10]С2!F32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[10]С3!F14</f>
        <v>6990.5574808698702</v>
      </c>
    </row>
    <row r="86" spans="1:3" s="63" customFormat="1" ht="42.75">
      <c r="A86" s="77" t="s">
        <v>126</v>
      </c>
      <c r="B86" s="53" t="s">
        <v>127</v>
      </c>
      <c r="C86" s="78">
        <f>[10]С3!F15</f>
        <v>0.2</v>
      </c>
    </row>
    <row r="87" spans="1:3" s="63" customFormat="1" ht="14.25">
      <c r="A87" s="77" t="s">
        <v>128</v>
      </c>
      <c r="B87" s="79" t="s">
        <v>129</v>
      </c>
      <c r="C87" s="62">
        <f>[10]С3!F18</f>
        <v>15</v>
      </c>
    </row>
    <row r="88" spans="1:3" s="63" customFormat="1" ht="17.25">
      <c r="A88" s="77" t="s">
        <v>130</v>
      </c>
      <c r="B88" s="33" t="s">
        <v>131</v>
      </c>
      <c r="C88" s="34">
        <f>[10]С3!F19</f>
        <v>3487.1555421534131</v>
      </c>
    </row>
    <row r="89" spans="1:3" s="63" customFormat="1" ht="55.5">
      <c r="A89" s="77" t="s">
        <v>132</v>
      </c>
      <c r="B89" s="53" t="s">
        <v>133</v>
      </c>
      <c r="C89" s="80">
        <f>[10]С3!F20</f>
        <v>2.1999999999999999E-2</v>
      </c>
    </row>
    <row r="90" spans="1:3" s="63" customFormat="1" ht="14.25">
      <c r="A90" s="77" t="s">
        <v>134</v>
      </c>
      <c r="B90" s="58" t="s">
        <v>80</v>
      </c>
      <c r="C90" s="62">
        <f>[10]С3!F21</f>
        <v>10</v>
      </c>
    </row>
    <row r="91" spans="1:3" s="63" customFormat="1" ht="17.25">
      <c r="A91" s="77" t="s">
        <v>135</v>
      </c>
      <c r="B91" s="33" t="s">
        <v>136</v>
      </c>
      <c r="C91" s="34">
        <f>[10]С3!F22</f>
        <v>2.8597862072399063</v>
      </c>
    </row>
    <row r="92" spans="1:3" s="63" customFormat="1" ht="55.5">
      <c r="A92" s="77" t="s">
        <v>137</v>
      </c>
      <c r="B92" s="53" t="s">
        <v>138</v>
      </c>
      <c r="C92" s="80">
        <f>[10]С3!F23</f>
        <v>3.0000000000000001E-3</v>
      </c>
    </row>
    <row r="93" spans="1:3" s="63" customFormat="1" ht="27.75" thickBot="1">
      <c r="A93" s="81" t="s">
        <v>139</v>
      </c>
      <c r="B93" s="82" t="s">
        <v>140</v>
      </c>
      <c r="C93" s="83">
        <f>[10]С3!F24</f>
        <v>953.2620690799688</v>
      </c>
    </row>
    <row r="94" spans="1:3" ht="13.5" thickBot="1">
      <c r="A94" s="47"/>
      <c r="B94" s="75"/>
      <c r="C94" s="15"/>
    </row>
    <row r="95" spans="1:3" ht="30" customHeight="1">
      <c r="A95" s="84" t="s">
        <v>141</v>
      </c>
      <c r="B95" s="118" t="s">
        <v>142</v>
      </c>
      <c r="C95" s="118"/>
    </row>
    <row r="96" spans="1:3" ht="30">
      <c r="A96" s="59" t="s">
        <v>143</v>
      </c>
      <c r="B96" s="33" t="s">
        <v>144</v>
      </c>
      <c r="C96" s="34">
        <f>[10]С4!F16</f>
        <v>1652.5</v>
      </c>
    </row>
    <row r="97" spans="1:3" ht="30">
      <c r="A97" s="59" t="s">
        <v>145</v>
      </c>
      <c r="B97" s="58" t="s">
        <v>146</v>
      </c>
      <c r="C97" s="34">
        <f>[10]С4!F17</f>
        <v>73547</v>
      </c>
    </row>
    <row r="98" spans="1:3" ht="17.25">
      <c r="A98" s="59" t="s">
        <v>147</v>
      </c>
      <c r="B98" s="58" t="s">
        <v>148</v>
      </c>
      <c r="C98" s="40">
        <f>[10]С4!F18</f>
        <v>0.02</v>
      </c>
    </row>
    <row r="99" spans="1:3" ht="30">
      <c r="A99" s="59" t="s">
        <v>149</v>
      </c>
      <c r="B99" s="58" t="s">
        <v>150</v>
      </c>
      <c r="C99" s="34">
        <f>[10]С4!F19</f>
        <v>12104</v>
      </c>
    </row>
    <row r="100" spans="1:3" ht="31.5">
      <c r="A100" s="59" t="s">
        <v>151</v>
      </c>
      <c r="B100" s="58" t="s">
        <v>152</v>
      </c>
      <c r="C100" s="40">
        <f>[10]С4!F20</f>
        <v>1.4999999999999999E-2</v>
      </c>
    </row>
    <row r="101" spans="1:3" ht="30">
      <c r="A101" s="59" t="s">
        <v>153</v>
      </c>
      <c r="B101" s="33" t="s">
        <v>154</v>
      </c>
      <c r="C101" s="34">
        <f>[10]С4!F21</f>
        <v>1933.1949342509995</v>
      </c>
    </row>
    <row r="102" spans="1:3" ht="24" customHeight="1">
      <c r="A102" s="59" t="s">
        <v>155</v>
      </c>
      <c r="B102" s="53" t="s">
        <v>156</v>
      </c>
      <c r="C102" s="85">
        <f>IF([10]С4.2!F8="да",[10]С4.2!D21,[10]С4.2!D15)</f>
        <v>0</v>
      </c>
    </row>
    <row r="103" spans="1:3" ht="68.25">
      <c r="A103" s="59" t="s">
        <v>157</v>
      </c>
      <c r="B103" s="53" t="s">
        <v>158</v>
      </c>
      <c r="C103" s="34">
        <f>[10]С4!F22</f>
        <v>3.6112641666666665</v>
      </c>
    </row>
    <row r="104" spans="1:3" ht="30">
      <c r="A104" s="59" t="s">
        <v>159</v>
      </c>
      <c r="B104" s="58" t="s">
        <v>160</v>
      </c>
      <c r="C104" s="34">
        <f>[10]С4!F23</f>
        <v>180</v>
      </c>
    </row>
    <row r="105" spans="1:3" ht="14.25">
      <c r="A105" s="59" t="s">
        <v>161</v>
      </c>
      <c r="B105" s="53" t="s">
        <v>162</v>
      </c>
      <c r="C105" s="34">
        <f>[10]С4!F24</f>
        <v>8497.1999999999989</v>
      </c>
    </row>
    <row r="106" spans="1:3" ht="14.25">
      <c r="A106" s="59" t="s">
        <v>163</v>
      </c>
      <c r="B106" s="58" t="s">
        <v>164</v>
      </c>
      <c r="C106" s="40">
        <f>[10]С4!F25</f>
        <v>0.35</v>
      </c>
    </row>
    <row r="107" spans="1:3" ht="17.25">
      <c r="A107" s="59" t="s">
        <v>165</v>
      </c>
      <c r="B107" s="33" t="s">
        <v>166</v>
      </c>
      <c r="C107" s="34">
        <f>[10]С4!F26</f>
        <v>84.757559999999998</v>
      </c>
    </row>
    <row r="108" spans="1:3" ht="25.5">
      <c r="A108" s="59" t="s">
        <v>167</v>
      </c>
      <c r="B108" s="53" t="s">
        <v>94</v>
      </c>
      <c r="C108" s="85">
        <f>[10]С4.3!E16</f>
        <v>0</v>
      </c>
    </row>
    <row r="109" spans="1:3" ht="25.5">
      <c r="A109" s="59" t="s">
        <v>168</v>
      </c>
      <c r="B109" s="53" t="s">
        <v>169</v>
      </c>
      <c r="C109" s="34">
        <f>[10]С4.3!E17</f>
        <v>22.64</v>
      </c>
    </row>
    <row r="110" spans="1:3" ht="38.25">
      <c r="A110" s="59" t="s">
        <v>170</v>
      </c>
      <c r="B110" s="53" t="s">
        <v>106</v>
      </c>
      <c r="C110" s="85">
        <f>[10]С4.3!E18</f>
        <v>0</v>
      </c>
    </row>
    <row r="111" spans="1:3">
      <c r="A111" s="59" t="s">
        <v>171</v>
      </c>
      <c r="B111" s="53" t="s">
        <v>172</v>
      </c>
      <c r="C111" s="34">
        <f>[10]С4.3!E19</f>
        <v>26.27</v>
      </c>
    </row>
    <row r="112" spans="1:3">
      <c r="A112" s="59" t="s">
        <v>173</v>
      </c>
      <c r="B112" s="58" t="s">
        <v>174</v>
      </c>
      <c r="C112" s="34">
        <f>[10]С4.3!E11</f>
        <v>1871</v>
      </c>
    </row>
    <row r="113" spans="1:3">
      <c r="A113" s="59" t="s">
        <v>175</v>
      </c>
      <c r="B113" s="58" t="s">
        <v>176</v>
      </c>
      <c r="C113" s="52">
        <f>[10]С4.3!E12</f>
        <v>1636</v>
      </c>
    </row>
    <row r="114" spans="1:3">
      <c r="A114" s="59" t="s">
        <v>177</v>
      </c>
      <c r="B114" s="58" t="s">
        <v>178</v>
      </c>
      <c r="C114" s="52">
        <f>[10]С4.3!E13</f>
        <v>204</v>
      </c>
    </row>
    <row r="115" spans="1:3" ht="30">
      <c r="A115" s="59" t="s">
        <v>179</v>
      </c>
      <c r="B115" s="33" t="s">
        <v>180</v>
      </c>
      <c r="C115" s="34">
        <f>[10]С4!F27</f>
        <v>1326.0219970470876</v>
      </c>
    </row>
    <row r="116" spans="1:3" ht="25.5">
      <c r="A116" s="59" t="s">
        <v>181</v>
      </c>
      <c r="B116" s="53" t="s">
        <v>182</v>
      </c>
      <c r="C116" s="34">
        <f>[10]С4!F28</f>
        <v>1018.4500745369336</v>
      </c>
    </row>
    <row r="117" spans="1:3" ht="42.75">
      <c r="A117" s="59" t="s">
        <v>183</v>
      </c>
      <c r="B117" s="53" t="s">
        <v>184</v>
      </c>
      <c r="C117" s="34">
        <f>[10]С4!F29</f>
        <v>307.57192251015391</v>
      </c>
    </row>
    <row r="118" spans="1:3" ht="30">
      <c r="A118" s="59" t="s">
        <v>185</v>
      </c>
      <c r="B118" s="39" t="s">
        <v>186</v>
      </c>
      <c r="C118" s="34">
        <f>[10]С4!F30</f>
        <v>2215.1756897830137</v>
      </c>
    </row>
    <row r="119" spans="1:3" ht="42.75">
      <c r="A119" s="59" t="s">
        <v>187</v>
      </c>
      <c r="B119" s="86" t="s">
        <v>188</v>
      </c>
      <c r="C119" s="34">
        <f>[10]С4!F33</f>
        <v>1479.4323545836905</v>
      </c>
    </row>
    <row r="120" spans="1:3" ht="30">
      <c r="A120" s="59" t="s">
        <v>189</v>
      </c>
      <c r="B120" s="87" t="s">
        <v>190</v>
      </c>
      <c r="C120" s="34">
        <f>[10]С4!F35</f>
        <v>17.040680999999999</v>
      </c>
    </row>
    <row r="121" spans="1:3" ht="14.25">
      <c r="A121" s="59" t="s">
        <v>191</v>
      </c>
      <c r="B121" s="56" t="s">
        <v>192</v>
      </c>
      <c r="C121" s="34">
        <f>[10]С4!F36</f>
        <v>14319.9</v>
      </c>
    </row>
    <row r="122" spans="1:3" ht="28.5" thickBot="1">
      <c r="A122" s="72" t="s">
        <v>193</v>
      </c>
      <c r="B122" s="88" t="s">
        <v>194</v>
      </c>
      <c r="C122" s="83">
        <f>[10]С4!F37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[10]С5!F17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[10]С2!F37</f>
        <v>20.818139999999996</v>
      </c>
    </row>
    <row r="136" spans="1:4" ht="14.25">
      <c r="A136" s="59" t="s">
        <v>216</v>
      </c>
      <c r="B136" s="101" t="s">
        <v>217</v>
      </c>
      <c r="C136" s="34">
        <f>[10]С2!F38</f>
        <v>7</v>
      </c>
    </row>
    <row r="137" spans="1:4" ht="17.25">
      <c r="A137" s="59" t="s">
        <v>218</v>
      </c>
      <c r="B137" s="101" t="s">
        <v>219</v>
      </c>
      <c r="C137" s="34">
        <f>[10]С2!F40</f>
        <v>0.97</v>
      </c>
    </row>
    <row r="138" spans="1:4" ht="15" thickBot="1">
      <c r="A138" s="72" t="s">
        <v>220</v>
      </c>
      <c r="B138" s="102" t="s">
        <v>221</v>
      </c>
      <c r="C138" s="46">
        <f>[10]С2!F42</f>
        <v>0.35</v>
      </c>
    </row>
    <row r="139" spans="1:4" s="89" customFormat="1" ht="13.5" thickBot="1">
      <c r="A139" s="47"/>
      <c r="B139" s="75"/>
      <c r="C139" s="15"/>
    </row>
    <row r="140" spans="1:4" ht="30">
      <c r="A140" s="84" t="s">
        <v>222</v>
      </c>
      <c r="B140" s="103" t="s">
        <v>223</v>
      </c>
      <c r="C140" s="104">
        <f>[10]С2!F35</f>
        <v>1.3822747209000001</v>
      </c>
      <c r="D140" s="89"/>
    </row>
    <row r="141" spans="1:4" ht="22.7" customHeight="1" thickBot="1">
      <c r="A141" s="72" t="s">
        <v>224</v>
      </c>
      <c r="B141" s="120" t="s">
        <v>225</v>
      </c>
      <c r="C141" s="120"/>
      <c r="D141" s="89"/>
    </row>
    <row r="142" spans="1:4" ht="13.5" thickBot="1">
      <c r="A142" s="105"/>
      <c r="B142" s="106" t="s">
        <v>226</v>
      </c>
      <c r="C142" s="107"/>
      <c r="D142" s="89"/>
    </row>
    <row r="143" spans="1:4">
      <c r="A143" s="105"/>
      <c r="B143" s="108">
        <v>2020</v>
      </c>
      <c r="C143" s="109">
        <f>[10]С2.5!$E$11</f>
        <v>-2.9000000000000026E-2</v>
      </c>
      <c r="D143" s="89"/>
    </row>
    <row r="144" spans="1:4">
      <c r="A144" s="105"/>
      <c r="B144" s="110">
        <f>B143+1</f>
        <v>2021</v>
      </c>
      <c r="C144" s="111">
        <f>[10]С2.5!$F$11</f>
        <v>0.245</v>
      </c>
      <c r="D144" s="89"/>
    </row>
    <row r="145" spans="1:4">
      <c r="A145" s="105"/>
      <c r="B145" s="110">
        <f t="shared" ref="B145:B208" si="0">B144+1</f>
        <v>2022</v>
      </c>
      <c r="C145" s="111">
        <f>[10]С2.5!$G$11</f>
        <v>0.121</v>
      </c>
      <c r="D145" s="89"/>
    </row>
    <row r="146" spans="1:4" ht="13.5" thickBot="1">
      <c r="A146" s="105"/>
      <c r="B146" s="112">
        <f t="shared" si="0"/>
        <v>2023</v>
      </c>
      <c r="C146" s="113">
        <f>[10]С2.5!$H$11</f>
        <v>0.02</v>
      </c>
      <c r="D146" s="89"/>
    </row>
    <row r="147" spans="1:4" hidden="1">
      <c r="A147" s="105"/>
      <c r="B147" s="114">
        <f t="shared" si="0"/>
        <v>2024</v>
      </c>
      <c r="C147" s="115">
        <f>[10]С2.5!$I$11</f>
        <v>-2.93E-2</v>
      </c>
      <c r="D147" s="89"/>
    </row>
    <row r="148" spans="1:4" hidden="1">
      <c r="A148" s="105"/>
      <c r="B148" s="110">
        <f t="shared" si="0"/>
        <v>2025</v>
      </c>
      <c r="C148" s="111">
        <f>[10]С2.5!$J$11</f>
        <v>0.21215960863291</v>
      </c>
      <c r="D148" s="89"/>
    </row>
    <row r="149" spans="1:4" hidden="1">
      <c r="A149" s="105"/>
      <c r="B149" s="110">
        <f t="shared" si="0"/>
        <v>2026</v>
      </c>
      <c r="C149" s="111">
        <f>[10]С2.5!$K$11</f>
        <v>3.5813361771260002E-2</v>
      </c>
      <c r="D149" s="89"/>
    </row>
    <row r="150" spans="1:4" hidden="1">
      <c r="A150" s="105"/>
      <c r="B150" s="110">
        <f t="shared" si="0"/>
        <v>2027</v>
      </c>
      <c r="C150" s="111">
        <f>[10]С2.5!$L$11</f>
        <v>3.2682303599220003E-2</v>
      </c>
      <c r="D150" s="89"/>
    </row>
    <row r="151" spans="1:4" hidden="1">
      <c r="A151" s="105"/>
      <c r="B151" s="110">
        <f t="shared" si="0"/>
        <v>2028</v>
      </c>
      <c r="C151" s="111">
        <f>[10]С2.5!$M$11</f>
        <v>0</v>
      </c>
      <c r="D151" s="89"/>
    </row>
    <row r="152" spans="1:4" hidden="1">
      <c r="A152" s="105"/>
      <c r="B152" s="110">
        <f t="shared" si="0"/>
        <v>2029</v>
      </c>
      <c r="C152" s="111">
        <f>[10]С2.5!$N$11</f>
        <v>0</v>
      </c>
      <c r="D152" s="89"/>
    </row>
    <row r="153" spans="1:4" hidden="1">
      <c r="A153" s="105"/>
      <c r="B153" s="110">
        <f t="shared" si="0"/>
        <v>2030</v>
      </c>
      <c r="C153" s="111">
        <f>[10]С2.5!$O$11</f>
        <v>0</v>
      </c>
      <c r="D153" s="89"/>
    </row>
    <row r="154" spans="1:4" hidden="1">
      <c r="A154" s="105"/>
      <c r="B154" s="110">
        <f t="shared" si="0"/>
        <v>2031</v>
      </c>
      <c r="C154" s="111">
        <f>[10]С2.5!$P$11</f>
        <v>0</v>
      </c>
      <c r="D154" s="89"/>
    </row>
    <row r="155" spans="1:4" hidden="1">
      <c r="A155" s="89"/>
      <c r="B155" s="110">
        <f t="shared" si="0"/>
        <v>2032</v>
      </c>
      <c r="C155" s="111">
        <f>[10]С2.5!$Q$11</f>
        <v>0</v>
      </c>
      <c r="D155" s="89"/>
    </row>
    <row r="156" spans="1:4" hidden="1">
      <c r="A156" s="89"/>
      <c r="B156" s="110">
        <f t="shared" si="0"/>
        <v>2033</v>
      </c>
      <c r="C156" s="111">
        <f>[10]С2.5!$R$11</f>
        <v>0</v>
      </c>
      <c r="D156" s="89"/>
    </row>
    <row r="157" spans="1:4" hidden="1">
      <c r="B157" s="110">
        <f t="shared" si="0"/>
        <v>2034</v>
      </c>
      <c r="C157" s="111">
        <f>[10]С2.5!$S$11</f>
        <v>0</v>
      </c>
    </row>
    <row r="158" spans="1:4" hidden="1">
      <c r="B158" s="110">
        <f t="shared" si="0"/>
        <v>2035</v>
      </c>
      <c r="C158" s="111">
        <f>[10]С2.5!$T$11</f>
        <v>0</v>
      </c>
    </row>
    <row r="159" spans="1:4" hidden="1">
      <c r="B159" s="110">
        <f t="shared" si="0"/>
        <v>2036</v>
      </c>
      <c r="C159" s="111">
        <f>[10]С2.5!$U$11</f>
        <v>0</v>
      </c>
    </row>
    <row r="160" spans="1:4" hidden="1">
      <c r="B160" s="110">
        <f t="shared" si="0"/>
        <v>2037</v>
      </c>
      <c r="C160" s="111">
        <f>[10]С2.5!$V$11</f>
        <v>0</v>
      </c>
    </row>
    <row r="161" spans="2:3" hidden="1">
      <c r="B161" s="110">
        <f t="shared" si="0"/>
        <v>2038</v>
      </c>
      <c r="C161" s="111">
        <f>[10]С2.5!$W$11</f>
        <v>0</v>
      </c>
    </row>
    <row r="162" spans="2:3" hidden="1">
      <c r="B162" s="110">
        <f t="shared" si="0"/>
        <v>2039</v>
      </c>
      <c r="C162" s="111">
        <f>[10]С2.5!$X$11</f>
        <v>0</v>
      </c>
    </row>
    <row r="163" spans="2:3" hidden="1">
      <c r="B163" s="110">
        <f t="shared" si="0"/>
        <v>2040</v>
      </c>
      <c r="C163" s="111">
        <f>[10]С2.5!$Y$11</f>
        <v>0</v>
      </c>
    </row>
    <row r="164" spans="2:3" hidden="1">
      <c r="B164" s="110">
        <f t="shared" si="0"/>
        <v>2041</v>
      </c>
      <c r="C164" s="111">
        <f>[10]С2.5!$Z$11</f>
        <v>0</v>
      </c>
    </row>
    <row r="165" spans="2:3" hidden="1">
      <c r="B165" s="110">
        <f t="shared" si="0"/>
        <v>2042</v>
      </c>
      <c r="C165" s="111">
        <f>[10]С2.5!$AA$11</f>
        <v>0</v>
      </c>
    </row>
    <row r="166" spans="2:3" hidden="1">
      <c r="B166" s="110">
        <f t="shared" si="0"/>
        <v>2043</v>
      </c>
      <c r="C166" s="111">
        <f>[10]С2.5!$AB$11</f>
        <v>0</v>
      </c>
    </row>
    <row r="167" spans="2:3" hidden="1">
      <c r="B167" s="110">
        <f t="shared" si="0"/>
        <v>2044</v>
      </c>
      <c r="C167" s="111">
        <f>[10]С2.5!$AC$11</f>
        <v>0</v>
      </c>
    </row>
    <row r="168" spans="2:3" hidden="1">
      <c r="B168" s="110">
        <f t="shared" si="0"/>
        <v>2045</v>
      </c>
      <c r="C168" s="111">
        <f>[10]С2.5!$AD$11</f>
        <v>0</v>
      </c>
    </row>
    <row r="169" spans="2:3" hidden="1">
      <c r="B169" s="110">
        <f t="shared" si="0"/>
        <v>2046</v>
      </c>
      <c r="C169" s="111">
        <f>[10]С2.5!$AE$11</f>
        <v>0</v>
      </c>
    </row>
    <row r="170" spans="2:3" hidden="1">
      <c r="B170" s="110">
        <f t="shared" si="0"/>
        <v>2047</v>
      </c>
      <c r="C170" s="111">
        <f>[10]С2.5!$AF$11</f>
        <v>0</v>
      </c>
    </row>
    <row r="171" spans="2:3" hidden="1">
      <c r="B171" s="110">
        <f t="shared" si="0"/>
        <v>2048</v>
      </c>
      <c r="C171" s="111">
        <f>[10]С2.5!$AG$11</f>
        <v>0</v>
      </c>
    </row>
    <row r="172" spans="2:3" hidden="1">
      <c r="B172" s="110">
        <f t="shared" si="0"/>
        <v>2049</v>
      </c>
      <c r="C172" s="111">
        <f>[10]С2.5!$AH$11</f>
        <v>0</v>
      </c>
    </row>
    <row r="173" spans="2:3" hidden="1">
      <c r="B173" s="110">
        <f t="shared" si="0"/>
        <v>2050</v>
      </c>
      <c r="C173" s="111">
        <f>[10]С2.5!$AI$11</f>
        <v>0</v>
      </c>
    </row>
    <row r="174" spans="2:3" hidden="1">
      <c r="B174" s="110">
        <f t="shared" si="0"/>
        <v>2051</v>
      </c>
      <c r="C174" s="111">
        <f>[10]С2.5!$AJ$11</f>
        <v>0</v>
      </c>
    </row>
    <row r="175" spans="2:3" hidden="1">
      <c r="B175" s="110">
        <f t="shared" si="0"/>
        <v>2052</v>
      </c>
      <c r="C175" s="111">
        <f>[10]С2.5!$AK$11</f>
        <v>0</v>
      </c>
    </row>
    <row r="176" spans="2:3" hidden="1">
      <c r="B176" s="110">
        <f t="shared" si="0"/>
        <v>2053</v>
      </c>
      <c r="C176" s="111">
        <f>[10]С2.5!$AL$11</f>
        <v>0</v>
      </c>
    </row>
    <row r="177" spans="2:3" hidden="1">
      <c r="B177" s="110">
        <f t="shared" si="0"/>
        <v>2054</v>
      </c>
      <c r="C177" s="111">
        <f>[10]С2.5!$AM$11</f>
        <v>0</v>
      </c>
    </row>
    <row r="178" spans="2:3" hidden="1">
      <c r="B178" s="110">
        <f t="shared" si="0"/>
        <v>2055</v>
      </c>
      <c r="C178" s="111">
        <f>[10]С2.5!$AN$11</f>
        <v>0</v>
      </c>
    </row>
    <row r="179" spans="2:3" hidden="1">
      <c r="B179" s="110">
        <f t="shared" si="0"/>
        <v>2056</v>
      </c>
      <c r="C179" s="111">
        <f>[10]С2.5!$AO$11</f>
        <v>0</v>
      </c>
    </row>
    <row r="180" spans="2:3" hidden="1">
      <c r="B180" s="110">
        <f t="shared" si="0"/>
        <v>2057</v>
      </c>
      <c r="C180" s="111">
        <f>[10]С2.5!$AP$11</f>
        <v>0</v>
      </c>
    </row>
    <row r="181" spans="2:3" hidden="1">
      <c r="B181" s="110">
        <f t="shared" si="0"/>
        <v>2058</v>
      </c>
      <c r="C181" s="111">
        <f>[10]С2.5!$AQ$11</f>
        <v>0</v>
      </c>
    </row>
    <row r="182" spans="2:3" hidden="1">
      <c r="B182" s="110">
        <f t="shared" si="0"/>
        <v>2059</v>
      </c>
      <c r="C182" s="111">
        <f>[10]С2.5!$AR$11</f>
        <v>0</v>
      </c>
    </row>
    <row r="183" spans="2:3" hidden="1">
      <c r="B183" s="110">
        <f t="shared" si="0"/>
        <v>2060</v>
      </c>
      <c r="C183" s="111">
        <f>[10]С2.5!$AS$11</f>
        <v>0</v>
      </c>
    </row>
    <row r="184" spans="2:3" hidden="1">
      <c r="B184" s="110">
        <f t="shared" si="0"/>
        <v>2061</v>
      </c>
      <c r="C184" s="111">
        <f>[10]С2.5!$AT$11</f>
        <v>0</v>
      </c>
    </row>
    <row r="185" spans="2:3" hidden="1">
      <c r="B185" s="110">
        <f t="shared" si="0"/>
        <v>2062</v>
      </c>
      <c r="C185" s="111">
        <f>[10]С2.5!$AU$11</f>
        <v>0</v>
      </c>
    </row>
    <row r="186" spans="2:3" hidden="1">
      <c r="B186" s="110">
        <f t="shared" si="0"/>
        <v>2063</v>
      </c>
      <c r="C186" s="111">
        <f>[10]С2.5!$AV$11</f>
        <v>0</v>
      </c>
    </row>
    <row r="187" spans="2:3" hidden="1">
      <c r="B187" s="110">
        <f t="shared" si="0"/>
        <v>2064</v>
      </c>
      <c r="C187" s="111">
        <f>[10]С2.5!$AW$11</f>
        <v>0</v>
      </c>
    </row>
    <row r="188" spans="2:3" hidden="1">
      <c r="B188" s="110">
        <f t="shared" si="0"/>
        <v>2065</v>
      </c>
      <c r="C188" s="111">
        <f>[10]С2.5!$AX$11</f>
        <v>0</v>
      </c>
    </row>
    <row r="189" spans="2:3" hidden="1">
      <c r="B189" s="110">
        <f t="shared" si="0"/>
        <v>2066</v>
      </c>
      <c r="C189" s="111">
        <f>[10]С2.5!$AY$11</f>
        <v>0</v>
      </c>
    </row>
    <row r="190" spans="2:3" hidden="1">
      <c r="B190" s="110">
        <f t="shared" si="0"/>
        <v>2067</v>
      </c>
      <c r="C190" s="111">
        <f>[10]С2.5!$AZ$11</f>
        <v>0</v>
      </c>
    </row>
    <row r="191" spans="2:3" hidden="1">
      <c r="B191" s="110">
        <f t="shared" si="0"/>
        <v>2068</v>
      </c>
      <c r="C191" s="111">
        <f>[10]С2.5!$BA$11</f>
        <v>0</v>
      </c>
    </row>
    <row r="192" spans="2:3" hidden="1">
      <c r="B192" s="110">
        <f t="shared" si="0"/>
        <v>2069</v>
      </c>
      <c r="C192" s="111">
        <f>[10]С2.5!$BB$11</f>
        <v>0</v>
      </c>
    </row>
    <row r="193" spans="2:3" hidden="1">
      <c r="B193" s="110">
        <f t="shared" si="0"/>
        <v>2070</v>
      </c>
      <c r="C193" s="111">
        <f>[10]С2.5!$BC$11</f>
        <v>0</v>
      </c>
    </row>
    <row r="194" spans="2:3" hidden="1">
      <c r="B194" s="110">
        <f t="shared" si="0"/>
        <v>2071</v>
      </c>
      <c r="C194" s="111">
        <f>[10]С2.5!$BD$11</f>
        <v>0</v>
      </c>
    </row>
    <row r="195" spans="2:3" hidden="1">
      <c r="B195" s="110">
        <f t="shared" si="0"/>
        <v>2072</v>
      </c>
      <c r="C195" s="111">
        <f>[10]С2.5!$BE$11</f>
        <v>0</v>
      </c>
    </row>
    <row r="196" spans="2:3" hidden="1">
      <c r="B196" s="110">
        <f t="shared" si="0"/>
        <v>2073</v>
      </c>
      <c r="C196" s="111">
        <f>[10]С2.5!$BF$11</f>
        <v>0</v>
      </c>
    </row>
    <row r="197" spans="2:3" hidden="1">
      <c r="B197" s="110">
        <f t="shared" si="0"/>
        <v>2074</v>
      </c>
      <c r="C197" s="111">
        <f>[10]С2.5!$BG$11</f>
        <v>0</v>
      </c>
    </row>
    <row r="198" spans="2:3" hidden="1">
      <c r="B198" s="110">
        <f t="shared" si="0"/>
        <v>2075</v>
      </c>
      <c r="C198" s="111">
        <f>[10]С2.5!$BH$11</f>
        <v>0</v>
      </c>
    </row>
    <row r="199" spans="2:3" hidden="1">
      <c r="B199" s="110">
        <f t="shared" si="0"/>
        <v>2076</v>
      </c>
      <c r="C199" s="111">
        <f>[10]С2.5!$BI$11</f>
        <v>0</v>
      </c>
    </row>
    <row r="200" spans="2:3" hidden="1">
      <c r="B200" s="110">
        <f t="shared" si="0"/>
        <v>2077</v>
      </c>
      <c r="C200" s="111">
        <f>[10]С2.5!$BJ$11</f>
        <v>0</v>
      </c>
    </row>
    <row r="201" spans="2:3" hidden="1">
      <c r="B201" s="110">
        <f t="shared" si="0"/>
        <v>2078</v>
      </c>
      <c r="C201" s="111">
        <f>[10]С2.5!$BK$11</f>
        <v>0</v>
      </c>
    </row>
    <row r="202" spans="2:3" hidden="1">
      <c r="B202" s="110">
        <f t="shared" si="0"/>
        <v>2079</v>
      </c>
      <c r="C202" s="111">
        <f>[10]С2.5!$BL$11</f>
        <v>0</v>
      </c>
    </row>
    <row r="203" spans="2:3" hidden="1">
      <c r="B203" s="110">
        <f t="shared" si="0"/>
        <v>2080</v>
      </c>
      <c r="C203" s="111">
        <f>[10]С2.5!$BM$11</f>
        <v>0</v>
      </c>
    </row>
    <row r="204" spans="2:3" hidden="1">
      <c r="B204" s="110">
        <f t="shared" si="0"/>
        <v>2081</v>
      </c>
      <c r="C204" s="111">
        <f>[10]С2.5!$BN$11</f>
        <v>0</v>
      </c>
    </row>
    <row r="205" spans="2:3" hidden="1">
      <c r="B205" s="110">
        <f t="shared" si="0"/>
        <v>2082</v>
      </c>
      <c r="C205" s="111">
        <f>[10]С2.5!$BO$11</f>
        <v>0</v>
      </c>
    </row>
    <row r="206" spans="2:3" hidden="1">
      <c r="B206" s="110">
        <f t="shared" si="0"/>
        <v>2083</v>
      </c>
      <c r="C206" s="111">
        <f>[10]С2.5!$BP$11</f>
        <v>0</v>
      </c>
    </row>
    <row r="207" spans="2:3" hidden="1">
      <c r="B207" s="110">
        <f t="shared" si="0"/>
        <v>2084</v>
      </c>
      <c r="C207" s="111">
        <f>[10]С2.5!$BQ$11</f>
        <v>0</v>
      </c>
    </row>
    <row r="208" spans="2:3" hidden="1">
      <c r="B208" s="110">
        <f t="shared" si="0"/>
        <v>2085</v>
      </c>
      <c r="C208" s="111">
        <f>[10]С2.5!$BR$11</f>
        <v>0</v>
      </c>
    </row>
    <row r="209" spans="2:3" hidden="1">
      <c r="B209" s="110">
        <f t="shared" ref="B209:B223" si="1">B208+1</f>
        <v>2086</v>
      </c>
      <c r="C209" s="111">
        <f>[10]С2.5!$BS$11</f>
        <v>0</v>
      </c>
    </row>
    <row r="210" spans="2:3" hidden="1">
      <c r="B210" s="110">
        <f t="shared" si="1"/>
        <v>2087</v>
      </c>
      <c r="C210" s="111">
        <f>[10]С2.5!$BT$11</f>
        <v>0</v>
      </c>
    </row>
    <row r="211" spans="2:3" hidden="1">
      <c r="B211" s="110">
        <f t="shared" si="1"/>
        <v>2088</v>
      </c>
      <c r="C211" s="111">
        <f>[10]С2.5!$BU$11</f>
        <v>0</v>
      </c>
    </row>
    <row r="212" spans="2:3" hidden="1">
      <c r="B212" s="110">
        <f t="shared" si="1"/>
        <v>2089</v>
      </c>
      <c r="C212" s="111">
        <f>[10]С2.5!$BV$11</f>
        <v>0</v>
      </c>
    </row>
    <row r="213" spans="2:3" hidden="1">
      <c r="B213" s="110">
        <f t="shared" si="1"/>
        <v>2090</v>
      </c>
      <c r="C213" s="111">
        <f>[10]С2.5!$BW$11</f>
        <v>0</v>
      </c>
    </row>
    <row r="214" spans="2:3" hidden="1">
      <c r="B214" s="110">
        <f t="shared" si="1"/>
        <v>2091</v>
      </c>
      <c r="C214" s="111">
        <f>[10]С2.5!$BX$11</f>
        <v>0</v>
      </c>
    </row>
    <row r="215" spans="2:3" hidden="1">
      <c r="B215" s="110">
        <f t="shared" si="1"/>
        <v>2092</v>
      </c>
      <c r="C215" s="111">
        <f>[10]С2.5!$BY$11</f>
        <v>0</v>
      </c>
    </row>
    <row r="216" spans="2:3" hidden="1">
      <c r="B216" s="110">
        <f t="shared" si="1"/>
        <v>2093</v>
      </c>
      <c r="C216" s="111">
        <f>[10]С2.5!$BZ$11</f>
        <v>0</v>
      </c>
    </row>
    <row r="217" spans="2:3" hidden="1">
      <c r="B217" s="110">
        <f t="shared" si="1"/>
        <v>2094</v>
      </c>
      <c r="C217" s="111">
        <f>[10]С2.5!$CA$11</f>
        <v>0</v>
      </c>
    </row>
    <row r="218" spans="2:3" hidden="1">
      <c r="B218" s="110">
        <f t="shared" si="1"/>
        <v>2095</v>
      </c>
      <c r="C218" s="111">
        <f>[10]С2.5!$CB$11</f>
        <v>0</v>
      </c>
    </row>
    <row r="219" spans="2:3" hidden="1">
      <c r="B219" s="110">
        <f t="shared" si="1"/>
        <v>2096</v>
      </c>
      <c r="C219" s="111">
        <f>[10]С2.5!$CC$11</f>
        <v>0</v>
      </c>
    </row>
    <row r="220" spans="2:3" hidden="1">
      <c r="B220" s="110">
        <f t="shared" si="1"/>
        <v>2097</v>
      </c>
      <c r="C220" s="111">
        <f>[10]С2.5!$CD$11</f>
        <v>0</v>
      </c>
    </row>
    <row r="221" spans="2:3" hidden="1">
      <c r="B221" s="110">
        <f t="shared" si="1"/>
        <v>2098</v>
      </c>
      <c r="C221" s="111">
        <f>[10]С2.5!$CE$11</f>
        <v>0</v>
      </c>
    </row>
    <row r="222" spans="2:3" hidden="1">
      <c r="B222" s="110">
        <f t="shared" si="1"/>
        <v>2099</v>
      </c>
      <c r="C222" s="111">
        <f>[10]С2.5!$CF$11</f>
        <v>0</v>
      </c>
    </row>
    <row r="223" spans="2:3" ht="13.5" hidden="1" thickBot="1">
      <c r="B223" s="112">
        <f t="shared" si="1"/>
        <v>2100</v>
      </c>
      <c r="C223" s="113">
        <f>[10]С2.5!$CG$11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5361" r:id="rId3" name="Button 1">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1" t="s">
        <v>0</v>
      </c>
      <c r="C1" s="121"/>
    </row>
    <row r="2" spans="1:3">
      <c r="A2" s="3"/>
      <c r="B2" s="4" t="s">
        <v>1</v>
      </c>
      <c r="C2" s="5">
        <f ca="1">TODAY()</f>
        <v>44944</v>
      </c>
    </row>
    <row r="3" spans="1:3">
      <c r="A3" s="3"/>
      <c r="B3" s="6" t="s">
        <v>2</v>
      </c>
    </row>
    <row r="4" spans="1:3" ht="25.5">
      <c r="A4" s="8"/>
      <c r="B4" s="9" t="str">
        <f>[11]И1!D13</f>
        <v>Субъект Российской Федерации</v>
      </c>
      <c r="C4" s="10" t="str">
        <f>[11]И1!E13</f>
        <v>Новосибирская область</v>
      </c>
    </row>
    <row r="5" spans="1:3" ht="38.25">
      <c r="A5" s="8"/>
      <c r="B5" s="9" t="str">
        <f>[11]И1!D14</f>
        <v>Тип муниципального образования (выберите из списка)</v>
      </c>
      <c r="C5" s="10" t="str">
        <f>[11]И1!E14</f>
        <v>село Мироновка, Баганский муниципальный район</v>
      </c>
    </row>
    <row r="6" spans="1:3">
      <c r="A6" s="8"/>
      <c r="B6" s="9" t="str">
        <f>IF([11]И1!E15="","",[11]И1!D15)</f>
        <v/>
      </c>
      <c r="C6" s="10" t="str">
        <f>IF([11]И1!E15="","",[11]И1!E15)</f>
        <v/>
      </c>
    </row>
    <row r="7" spans="1:3">
      <c r="A7" s="8"/>
      <c r="B7" s="9" t="str">
        <f>[11]И1!D16</f>
        <v>Код ОКТМО</v>
      </c>
      <c r="C7" s="11" t="str">
        <f>[11]И1!E16</f>
        <v>50603416101</v>
      </c>
    </row>
    <row r="8" spans="1:3">
      <c r="A8" s="8"/>
      <c r="B8" s="12" t="str">
        <f>[11]И1!D17</f>
        <v>Система теплоснабжения</v>
      </c>
      <c r="C8" s="13">
        <f>[11]И1!E17</f>
        <v>0</v>
      </c>
    </row>
    <row r="9" spans="1:3">
      <c r="A9" s="8"/>
      <c r="B9" s="9" t="str">
        <f>[11]И1!D8</f>
        <v>Период регулирования (i)-й</v>
      </c>
      <c r="C9" s="14">
        <f>[11]И1!E8</f>
        <v>2023</v>
      </c>
    </row>
    <row r="10" spans="1:3">
      <c r="A10" s="8"/>
      <c r="B10" s="9" t="str">
        <f>[11]И1!D9</f>
        <v>Период регулирования (i-1)-й</v>
      </c>
      <c r="C10" s="14">
        <f>[11]И1!E9</f>
        <v>2022</v>
      </c>
    </row>
    <row r="11" spans="1:3">
      <c r="A11" s="8"/>
      <c r="B11" s="9" t="str">
        <f>[11]И1!D10</f>
        <v>Период регулирования (i-2)-й</v>
      </c>
      <c r="C11" s="14">
        <f>[11]И1!E10</f>
        <v>2021</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4089.7389752335048</v>
      </c>
    </row>
    <row r="18" spans="1:3" ht="42.75">
      <c r="A18" s="22" t="s">
        <v>8</v>
      </c>
      <c r="B18" s="25" t="s">
        <v>9</v>
      </c>
      <c r="C18" s="26">
        <f>[11]С1!F12</f>
        <v>968.69786414497389</v>
      </c>
    </row>
    <row r="19" spans="1:3" ht="42.75">
      <c r="A19" s="22" t="s">
        <v>10</v>
      </c>
      <c r="B19" s="25" t="s">
        <v>11</v>
      </c>
      <c r="C19" s="26">
        <f>[11]С2!F12</f>
        <v>2104.5557832384511</v>
      </c>
    </row>
    <row r="20" spans="1:3" ht="30">
      <c r="A20" s="22" t="s">
        <v>12</v>
      </c>
      <c r="B20" s="25" t="s">
        <v>13</v>
      </c>
      <c r="C20" s="26">
        <f>[11]С3!F12</f>
        <v>503.43463965707434</v>
      </c>
    </row>
    <row r="21" spans="1:3" ht="42.75">
      <c r="A21" s="22" t="s">
        <v>14</v>
      </c>
      <c r="B21" s="25" t="s">
        <v>15</v>
      </c>
      <c r="C21" s="26">
        <f>[11]С4!F12</f>
        <v>432.85972789430878</v>
      </c>
    </row>
    <row r="22" spans="1:3" ht="30">
      <c r="A22" s="22" t="s">
        <v>16</v>
      </c>
      <c r="B22" s="25" t="s">
        <v>17</v>
      </c>
      <c r="C22" s="26">
        <f>[11]С5!F12</f>
        <v>80.190960298696169</v>
      </c>
    </row>
    <row r="23" spans="1:3" ht="43.5" thickBot="1">
      <c r="A23" s="27" t="s">
        <v>18</v>
      </c>
      <c r="B23" s="117" t="s">
        <v>19</v>
      </c>
      <c r="C23" s="28" t="str">
        <f>[11]С6!F12</f>
        <v>-</v>
      </c>
    </row>
    <row r="24" spans="1:3" ht="13.5" thickBot="1">
      <c r="A24" s="3"/>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[11]С1.1!E16</f>
        <v>5100</v>
      </c>
    </row>
    <row r="29" spans="1:3" ht="42.75">
      <c r="A29" s="22" t="s">
        <v>10</v>
      </c>
      <c r="B29" s="33" t="s">
        <v>22</v>
      </c>
      <c r="C29" s="34">
        <f>[11]С1.1!E27</f>
        <v>2604.6666666666665</v>
      </c>
    </row>
    <row r="30" spans="1:3" ht="17.25">
      <c r="A30" s="22" t="s">
        <v>12</v>
      </c>
      <c r="B30" s="33" t="s">
        <v>23</v>
      </c>
      <c r="C30" s="35">
        <f>[11]С1.1!E19</f>
        <v>0.59499999999999997</v>
      </c>
    </row>
    <row r="31" spans="1:3" ht="17.25">
      <c r="A31" s="22" t="s">
        <v>14</v>
      </c>
      <c r="B31" s="33" t="s">
        <v>24</v>
      </c>
      <c r="C31" s="35">
        <f>[11]С1.1!E20</f>
        <v>-0.113</v>
      </c>
    </row>
    <row r="32" spans="1:3" ht="30">
      <c r="A32" s="22" t="s">
        <v>16</v>
      </c>
      <c r="B32" s="36" t="s">
        <v>25</v>
      </c>
      <c r="C32" s="37">
        <f>[11]С1!F13</f>
        <v>176.4</v>
      </c>
    </row>
    <row r="33" spans="1:3">
      <c r="A33" s="22" t="s">
        <v>18</v>
      </c>
      <c r="B33" s="36" t="s">
        <v>26</v>
      </c>
      <c r="C33" s="38">
        <f>[11]С1!F16</f>
        <v>7000</v>
      </c>
    </row>
    <row r="34" spans="1:3" ht="14.25">
      <c r="A34" s="22" t="s">
        <v>27</v>
      </c>
      <c r="B34" s="39" t="s">
        <v>28</v>
      </c>
      <c r="C34" s="40">
        <f>[11]С1!F17</f>
        <v>0.72857142857142854</v>
      </c>
    </row>
    <row r="35" spans="1:3" ht="15.75">
      <c r="A35" s="41" t="s">
        <v>29</v>
      </c>
      <c r="B35" s="42" t="s">
        <v>30</v>
      </c>
      <c r="C35" s="40">
        <f>[11]С1!F20</f>
        <v>21.588411179999994</v>
      </c>
    </row>
    <row r="36" spans="1:3" ht="15.75">
      <c r="A36" s="41" t="s">
        <v>31</v>
      </c>
      <c r="B36" s="43" t="s">
        <v>32</v>
      </c>
      <c r="C36" s="40">
        <f>[11]С1!F21</f>
        <v>20.818139999999996</v>
      </c>
    </row>
    <row r="37" spans="1:3" ht="14.25">
      <c r="A37" s="41" t="s">
        <v>33</v>
      </c>
      <c r="B37" s="44" t="s">
        <v>34</v>
      </c>
      <c r="C37" s="40">
        <f>[11]С1!F22</f>
        <v>1.0369999999999999</v>
      </c>
    </row>
    <row r="38" spans="1:3" ht="53.25" thickBot="1">
      <c r="A38" s="27" t="s">
        <v>35</v>
      </c>
      <c r="B38" s="45" t="s">
        <v>36</v>
      </c>
      <c r="C38" s="46">
        <f>[11]С1!F23</f>
        <v>1.0469999999999999</v>
      </c>
    </row>
    <row r="39" spans="1:3" ht="13.5" thickBot="1">
      <c r="A39" s="47"/>
      <c r="B39" s="48"/>
      <c r="C39" s="49"/>
    </row>
    <row r="40" spans="1:3" ht="30" customHeight="1">
      <c r="A40" s="50" t="s">
        <v>37</v>
      </c>
      <c r="B40" s="118" t="s">
        <v>38</v>
      </c>
      <c r="C40" s="118"/>
    </row>
    <row r="41" spans="1:3" ht="25.5">
      <c r="A41" s="22" t="s">
        <v>39</v>
      </c>
      <c r="B41" s="36" t="s">
        <v>40</v>
      </c>
      <c r="C41" s="51" t="str">
        <f>[11]С2.1!E12</f>
        <v>V</v>
      </c>
    </row>
    <row r="42" spans="1:3" ht="25.5">
      <c r="A42" s="22" t="s">
        <v>41</v>
      </c>
      <c r="B42" s="33" t="s">
        <v>42</v>
      </c>
      <c r="C42" s="51" t="str">
        <f>[11]С2.1!E13</f>
        <v>6 и менее баллов</v>
      </c>
    </row>
    <row r="43" spans="1:3" ht="25.5">
      <c r="A43" s="22" t="s">
        <v>43</v>
      </c>
      <c r="B43" s="33" t="s">
        <v>44</v>
      </c>
      <c r="C43" s="51" t="str">
        <f>[11]С2.1!E14</f>
        <v>от 200 до 500</v>
      </c>
    </row>
    <row r="44" spans="1:3" ht="25.5">
      <c r="A44" s="22" t="s">
        <v>45</v>
      </c>
      <c r="B44" s="33" t="s">
        <v>46</v>
      </c>
      <c r="C44" s="52" t="str">
        <f>[11]С2.1!E15</f>
        <v>нет</v>
      </c>
    </row>
    <row r="45" spans="1:3" ht="30">
      <c r="A45" s="22" t="s">
        <v>47</v>
      </c>
      <c r="B45" s="33" t="s">
        <v>48</v>
      </c>
      <c r="C45" s="34">
        <f>[11]С2!F18</f>
        <v>32402.627334033532</v>
      </c>
    </row>
    <row r="46" spans="1:3" ht="30">
      <c r="A46" s="22" t="s">
        <v>49</v>
      </c>
      <c r="B46" s="53" t="s">
        <v>50</v>
      </c>
      <c r="C46" s="34">
        <f>IF([11]С2!F19&gt;0,[11]С2!F19,[11]С2!F20)</f>
        <v>23441.524932855718</v>
      </c>
    </row>
    <row r="47" spans="1:3" ht="25.5">
      <c r="A47" s="22" t="s">
        <v>51</v>
      </c>
      <c r="B47" s="54" t="s">
        <v>52</v>
      </c>
      <c r="C47" s="34">
        <f>[11]С2.1!E19</f>
        <v>-38</v>
      </c>
    </row>
    <row r="48" spans="1:3" ht="25.5">
      <c r="A48" s="22" t="s">
        <v>53</v>
      </c>
      <c r="B48" s="54" t="s">
        <v>54</v>
      </c>
      <c r="C48" s="34" t="str">
        <f>[11]С2.1!E22</f>
        <v>нет</v>
      </c>
    </row>
    <row r="49" spans="1:3" ht="38.25">
      <c r="A49" s="22" t="s">
        <v>55</v>
      </c>
      <c r="B49" s="55" t="s">
        <v>56</v>
      </c>
      <c r="C49" s="34">
        <f>[11]С2.2!E10</f>
        <v>1287</v>
      </c>
    </row>
    <row r="50" spans="1:3" ht="25.5">
      <c r="A50" s="22" t="s">
        <v>57</v>
      </c>
      <c r="B50" s="56" t="s">
        <v>58</v>
      </c>
      <c r="C50" s="34">
        <f>[11]С2.2!E12</f>
        <v>5.97</v>
      </c>
    </row>
    <row r="51" spans="1:3" ht="52.5">
      <c r="A51" s="22" t="s">
        <v>59</v>
      </c>
      <c r="B51" s="57" t="s">
        <v>60</v>
      </c>
      <c r="C51" s="34">
        <f>[11]С2.2!E13</f>
        <v>1</v>
      </c>
    </row>
    <row r="52" spans="1:3" ht="27.75">
      <c r="A52" s="22" t="s">
        <v>61</v>
      </c>
      <c r="B52" s="56" t="s">
        <v>62</v>
      </c>
      <c r="C52" s="34">
        <f>[11]С2.2!E14</f>
        <v>12104</v>
      </c>
    </row>
    <row r="53" spans="1:3" ht="25.5">
      <c r="A53" s="22" t="s">
        <v>63</v>
      </c>
      <c r="B53" s="57" t="s">
        <v>64</v>
      </c>
      <c r="C53" s="35">
        <f>[11]С2.2!E15</f>
        <v>4.8000000000000001E-2</v>
      </c>
    </row>
    <row r="54" spans="1:3">
      <c r="A54" s="22" t="s">
        <v>65</v>
      </c>
      <c r="B54" s="57" t="s">
        <v>66</v>
      </c>
      <c r="C54" s="34">
        <f>[11]С2.2!E16</f>
        <v>1</v>
      </c>
    </row>
    <row r="55" spans="1:3" ht="15.75">
      <c r="A55" s="22" t="s">
        <v>67</v>
      </c>
      <c r="B55" s="58" t="s">
        <v>68</v>
      </c>
      <c r="C55" s="34">
        <f>[11]С2!F21</f>
        <v>1</v>
      </c>
    </row>
    <row r="56" spans="1:3" ht="30">
      <c r="A56" s="59" t="s">
        <v>69</v>
      </c>
      <c r="B56" s="33" t="s">
        <v>70</v>
      </c>
      <c r="C56" s="34">
        <f>[11]С2!F13</f>
        <v>169640.22915965237</v>
      </c>
    </row>
    <row r="57" spans="1:3" ht="30">
      <c r="A57" s="59" t="s">
        <v>71</v>
      </c>
      <c r="B57" s="58" t="s">
        <v>72</v>
      </c>
      <c r="C57" s="34">
        <f>[11]С2!F14</f>
        <v>113455</v>
      </c>
    </row>
    <row r="58" spans="1:3" ht="15.75">
      <c r="A58" s="59" t="s">
        <v>73</v>
      </c>
      <c r="B58" s="60" t="s">
        <v>74</v>
      </c>
      <c r="C58" s="40">
        <f>[11]С2!F15</f>
        <v>1.071</v>
      </c>
    </row>
    <row r="59" spans="1:3" ht="15.75">
      <c r="A59" s="59" t="s">
        <v>75</v>
      </c>
      <c r="B59" s="60" t="s">
        <v>76</v>
      </c>
      <c r="C59" s="40">
        <f>[11]С2!F16</f>
        <v>1</v>
      </c>
    </row>
    <row r="60" spans="1:3" ht="17.25">
      <c r="A60" s="59" t="s">
        <v>77</v>
      </c>
      <c r="B60" s="58" t="s">
        <v>78</v>
      </c>
      <c r="C60" s="34">
        <f>[11]С2!F17</f>
        <v>1.01</v>
      </c>
    </row>
    <row r="61" spans="1:3" s="63" customFormat="1" ht="14.25">
      <c r="A61" s="59" t="s">
        <v>79</v>
      </c>
      <c r="B61" s="61" t="s">
        <v>80</v>
      </c>
      <c r="C61" s="62">
        <f>[11]С2!F33</f>
        <v>10</v>
      </c>
    </row>
    <row r="62" spans="1:3" ht="30">
      <c r="A62" s="59" t="s">
        <v>81</v>
      </c>
      <c r="B62" s="64" t="s">
        <v>82</v>
      </c>
      <c r="C62" s="34">
        <f>[11]С2!F26</f>
        <v>953.2620690799688</v>
      </c>
    </row>
    <row r="63" spans="1:3" ht="17.25">
      <c r="A63" s="59" t="s">
        <v>83</v>
      </c>
      <c r="B63" s="53" t="s">
        <v>84</v>
      </c>
      <c r="C63" s="34">
        <f>[11]С2!F27</f>
        <v>0.16419829999999999</v>
      </c>
    </row>
    <row r="64" spans="1:3" ht="17.25">
      <c r="A64" s="59" t="s">
        <v>85</v>
      </c>
      <c r="B64" s="58" t="s">
        <v>86</v>
      </c>
      <c r="C64" s="62">
        <f>[11]С2!F28</f>
        <v>4200</v>
      </c>
    </row>
    <row r="65" spans="1:3" ht="42.75">
      <c r="A65" s="59" t="s">
        <v>87</v>
      </c>
      <c r="B65" s="33" t="s">
        <v>88</v>
      </c>
      <c r="C65" s="34">
        <f>[11]С2!F22</f>
        <v>35717.748653137714</v>
      </c>
    </row>
    <row r="66" spans="1:3" ht="30">
      <c r="A66" s="59" t="s">
        <v>89</v>
      </c>
      <c r="B66" s="60" t="s">
        <v>90</v>
      </c>
      <c r="C66" s="34">
        <f>[11]С2!F23</f>
        <v>1990</v>
      </c>
    </row>
    <row r="67" spans="1:3" ht="30">
      <c r="A67" s="59" t="s">
        <v>91</v>
      </c>
      <c r="B67" s="53" t="s">
        <v>92</v>
      </c>
      <c r="C67" s="34">
        <f>[11]С2.1!E27</f>
        <v>14307.876789999998</v>
      </c>
    </row>
    <row r="68" spans="1:3" ht="38.25">
      <c r="A68" s="59" t="s">
        <v>93</v>
      </c>
      <c r="B68" s="65" t="s">
        <v>94</v>
      </c>
      <c r="C68" s="52">
        <f>[11]С2.3!E21</f>
        <v>0</v>
      </c>
    </row>
    <row r="69" spans="1:3" ht="25.5">
      <c r="A69" s="59" t="s">
        <v>95</v>
      </c>
      <c r="B69" s="66" t="s">
        <v>96</v>
      </c>
      <c r="C69" s="67">
        <f>[11]С2.3!E11</f>
        <v>9.89</v>
      </c>
    </row>
    <row r="70" spans="1:3" ht="25.5">
      <c r="A70" s="59" t="s">
        <v>97</v>
      </c>
      <c r="B70" s="66" t="s">
        <v>98</v>
      </c>
      <c r="C70" s="62">
        <f>[11]С2.3!E13</f>
        <v>300</v>
      </c>
    </row>
    <row r="71" spans="1:3" ht="25.5">
      <c r="A71" s="59" t="s">
        <v>99</v>
      </c>
      <c r="B71" s="65" t="s">
        <v>100</v>
      </c>
      <c r="C71" s="68">
        <f>IF([11]С2.3!E22&gt;0,[11]С2.3!E22,[11]С2.3!E14)</f>
        <v>61211</v>
      </c>
    </row>
    <row r="72" spans="1:3" ht="38.25">
      <c r="A72" s="59" t="s">
        <v>101</v>
      </c>
      <c r="B72" s="65" t="s">
        <v>102</v>
      </c>
      <c r="C72" s="68">
        <f>IF([11]С2.3!E23&gt;0,[11]С2.3!E23,[11]С2.3!E15)</f>
        <v>45675</v>
      </c>
    </row>
    <row r="73" spans="1:3" ht="30">
      <c r="A73" s="59" t="s">
        <v>103</v>
      </c>
      <c r="B73" s="53" t="s">
        <v>104</v>
      </c>
      <c r="C73" s="34">
        <f>[11]С2.1!E28</f>
        <v>9541.9567200000001</v>
      </c>
    </row>
    <row r="74" spans="1:3" ht="38.25">
      <c r="A74" s="59" t="s">
        <v>105</v>
      </c>
      <c r="B74" s="65" t="s">
        <v>106</v>
      </c>
      <c r="C74" s="52">
        <f>[11]С2.3!E25</f>
        <v>0</v>
      </c>
    </row>
    <row r="75" spans="1:3" ht="25.5">
      <c r="A75" s="59" t="s">
        <v>107</v>
      </c>
      <c r="B75" s="66" t="s">
        <v>108</v>
      </c>
      <c r="C75" s="67">
        <f>[11]С2.3!E12</f>
        <v>0.56000000000000005</v>
      </c>
    </row>
    <row r="76" spans="1:3" ht="25.5">
      <c r="A76" s="59" t="s">
        <v>109</v>
      </c>
      <c r="B76" s="66" t="s">
        <v>98</v>
      </c>
      <c r="C76" s="62">
        <f>[11]С2.3!E13</f>
        <v>300</v>
      </c>
    </row>
    <row r="77" spans="1:3" ht="25.5">
      <c r="A77" s="59" t="s">
        <v>110</v>
      </c>
      <c r="B77" s="69" t="s">
        <v>111</v>
      </c>
      <c r="C77" s="68">
        <f>IF([11]С2.3!E26&gt;0,[11]С2.3!E26,[11]С2.3!E16)</f>
        <v>65637</v>
      </c>
    </row>
    <row r="78" spans="1:3" ht="38.25">
      <c r="A78" s="59" t="s">
        <v>112</v>
      </c>
      <c r="B78" s="69" t="s">
        <v>113</v>
      </c>
      <c r="C78" s="68">
        <f>IF([11]С2.3!E27&gt;0,[11]С2.3!E27,[11]С2.3!E17)</f>
        <v>31684</v>
      </c>
    </row>
    <row r="79" spans="1:3" ht="17.25">
      <c r="A79" s="59" t="s">
        <v>114</v>
      </c>
      <c r="B79" s="33" t="s">
        <v>115</v>
      </c>
      <c r="C79" s="35">
        <f>[11]С2!F29</f>
        <v>0.128978033685065</v>
      </c>
    </row>
    <row r="80" spans="1:3" ht="30">
      <c r="A80" s="59" t="s">
        <v>116</v>
      </c>
      <c r="B80" s="53" t="s">
        <v>117</v>
      </c>
      <c r="C80" s="70">
        <f>[11]С2!F30</f>
        <v>0.11668498168498169</v>
      </c>
    </row>
    <row r="81" spans="1:3" ht="17.25">
      <c r="A81" s="59" t="s">
        <v>118</v>
      </c>
      <c r="B81" s="71" t="s">
        <v>119</v>
      </c>
      <c r="C81" s="35">
        <f>[11]С2!F31</f>
        <v>0.13880000000000001</v>
      </c>
    </row>
    <row r="82" spans="1:3" s="63" customFormat="1" ht="18" thickBot="1">
      <c r="A82" s="72" t="s">
        <v>120</v>
      </c>
      <c r="B82" s="73" t="s">
        <v>121</v>
      </c>
      <c r="C82" s="74">
        <f>[11]С2!F32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[11]С3!F14</f>
        <v>6990.5574808698702</v>
      </c>
    </row>
    <row r="86" spans="1:3" s="63" customFormat="1" ht="42.75">
      <c r="A86" s="77" t="s">
        <v>126</v>
      </c>
      <c r="B86" s="53" t="s">
        <v>127</v>
      </c>
      <c r="C86" s="78">
        <f>[11]С3!F15</f>
        <v>0.2</v>
      </c>
    </row>
    <row r="87" spans="1:3" s="63" customFormat="1" ht="14.25">
      <c r="A87" s="77" t="s">
        <v>128</v>
      </c>
      <c r="B87" s="79" t="s">
        <v>129</v>
      </c>
      <c r="C87" s="62">
        <f>[11]С3!F18</f>
        <v>15</v>
      </c>
    </row>
    <row r="88" spans="1:3" s="63" customFormat="1" ht="17.25">
      <c r="A88" s="77" t="s">
        <v>130</v>
      </c>
      <c r="B88" s="33" t="s">
        <v>131</v>
      </c>
      <c r="C88" s="34">
        <f>[11]С3!F19</f>
        <v>3487.1555421534131</v>
      </c>
    </row>
    <row r="89" spans="1:3" s="63" customFormat="1" ht="55.5">
      <c r="A89" s="77" t="s">
        <v>132</v>
      </c>
      <c r="B89" s="53" t="s">
        <v>133</v>
      </c>
      <c r="C89" s="80">
        <f>[11]С3!F20</f>
        <v>2.1999999999999999E-2</v>
      </c>
    </row>
    <row r="90" spans="1:3" s="63" customFormat="1" ht="14.25">
      <c r="A90" s="77" t="s">
        <v>134</v>
      </c>
      <c r="B90" s="58" t="s">
        <v>80</v>
      </c>
      <c r="C90" s="62">
        <f>[11]С3!F21</f>
        <v>10</v>
      </c>
    </row>
    <row r="91" spans="1:3" s="63" customFormat="1" ht="17.25">
      <c r="A91" s="77" t="s">
        <v>135</v>
      </c>
      <c r="B91" s="33" t="s">
        <v>136</v>
      </c>
      <c r="C91" s="34">
        <f>[11]С3!F22</f>
        <v>2.8597862072399063</v>
      </c>
    </row>
    <row r="92" spans="1:3" s="63" customFormat="1" ht="55.5">
      <c r="A92" s="77" t="s">
        <v>137</v>
      </c>
      <c r="B92" s="53" t="s">
        <v>138</v>
      </c>
      <c r="C92" s="80">
        <f>[11]С3!F23</f>
        <v>3.0000000000000001E-3</v>
      </c>
    </row>
    <row r="93" spans="1:3" s="63" customFormat="1" ht="27.75" thickBot="1">
      <c r="A93" s="81" t="s">
        <v>139</v>
      </c>
      <c r="B93" s="82" t="s">
        <v>140</v>
      </c>
      <c r="C93" s="83">
        <f>[11]С3!F24</f>
        <v>953.2620690799688</v>
      </c>
    </row>
    <row r="94" spans="1:3" ht="13.5" thickBot="1">
      <c r="A94" s="47"/>
      <c r="B94" s="75"/>
      <c r="C94" s="15"/>
    </row>
    <row r="95" spans="1:3" ht="30" customHeight="1">
      <c r="A95" s="84" t="s">
        <v>141</v>
      </c>
      <c r="B95" s="118" t="s">
        <v>142</v>
      </c>
      <c r="C95" s="118"/>
    </row>
    <row r="96" spans="1:3" ht="30">
      <c r="A96" s="59" t="s">
        <v>143</v>
      </c>
      <c r="B96" s="33" t="s">
        <v>144</v>
      </c>
      <c r="C96" s="34">
        <f>[11]С4!F16</f>
        <v>1652.5</v>
      </c>
    </row>
    <row r="97" spans="1:3" ht="30">
      <c r="A97" s="59" t="s">
        <v>145</v>
      </c>
      <c r="B97" s="58" t="s">
        <v>146</v>
      </c>
      <c r="C97" s="34">
        <f>[11]С4!F17</f>
        <v>73547</v>
      </c>
    </row>
    <row r="98" spans="1:3" ht="17.25">
      <c r="A98" s="59" t="s">
        <v>147</v>
      </c>
      <c r="B98" s="58" t="s">
        <v>148</v>
      </c>
      <c r="C98" s="40">
        <f>[11]С4!F18</f>
        <v>0.02</v>
      </c>
    </row>
    <row r="99" spans="1:3" ht="30">
      <c r="A99" s="59" t="s">
        <v>149</v>
      </c>
      <c r="B99" s="58" t="s">
        <v>150</v>
      </c>
      <c r="C99" s="34">
        <f>[11]С4!F19</f>
        <v>12104</v>
      </c>
    </row>
    <row r="100" spans="1:3" ht="31.5">
      <c r="A100" s="59" t="s">
        <v>151</v>
      </c>
      <c r="B100" s="58" t="s">
        <v>152</v>
      </c>
      <c r="C100" s="40">
        <f>[11]С4!F20</f>
        <v>1.4999999999999999E-2</v>
      </c>
    </row>
    <row r="101" spans="1:3" ht="30">
      <c r="A101" s="59" t="s">
        <v>153</v>
      </c>
      <c r="B101" s="33" t="s">
        <v>154</v>
      </c>
      <c r="C101" s="34">
        <f>[11]С4!F21</f>
        <v>1933.1949342509995</v>
      </c>
    </row>
    <row r="102" spans="1:3" ht="24" customHeight="1">
      <c r="A102" s="59" t="s">
        <v>155</v>
      </c>
      <c r="B102" s="53" t="s">
        <v>156</v>
      </c>
      <c r="C102" s="85">
        <f>IF([11]С4.2!F8="да",[11]С4.2!D21,[11]С4.2!D15)</f>
        <v>0</v>
      </c>
    </row>
    <row r="103" spans="1:3" ht="68.25">
      <c r="A103" s="59" t="s">
        <v>157</v>
      </c>
      <c r="B103" s="53" t="s">
        <v>158</v>
      </c>
      <c r="C103" s="34">
        <f>[11]С4!F22</f>
        <v>3.6112641666666665</v>
      </c>
    </row>
    <row r="104" spans="1:3" ht="30">
      <c r="A104" s="59" t="s">
        <v>159</v>
      </c>
      <c r="B104" s="58" t="s">
        <v>160</v>
      </c>
      <c r="C104" s="34">
        <f>[11]С4!F23</f>
        <v>180</v>
      </c>
    </row>
    <row r="105" spans="1:3" ht="14.25">
      <c r="A105" s="59" t="s">
        <v>161</v>
      </c>
      <c r="B105" s="53" t="s">
        <v>162</v>
      </c>
      <c r="C105" s="34">
        <f>[11]С4!F24</f>
        <v>8497.1999999999989</v>
      </c>
    </row>
    <row r="106" spans="1:3" ht="14.25">
      <c r="A106" s="59" t="s">
        <v>163</v>
      </c>
      <c r="B106" s="58" t="s">
        <v>164</v>
      </c>
      <c r="C106" s="40">
        <f>[11]С4!F25</f>
        <v>0.35</v>
      </c>
    </row>
    <row r="107" spans="1:3" ht="17.25">
      <c r="A107" s="59" t="s">
        <v>165</v>
      </c>
      <c r="B107" s="33" t="s">
        <v>166</v>
      </c>
      <c r="C107" s="34">
        <f>[11]С4!F26</f>
        <v>43.69059</v>
      </c>
    </row>
    <row r="108" spans="1:3" ht="25.5">
      <c r="A108" s="59" t="s">
        <v>167</v>
      </c>
      <c r="B108" s="53" t="s">
        <v>94</v>
      </c>
      <c r="C108" s="85">
        <f>[11]С4.3!E16</f>
        <v>0</v>
      </c>
    </row>
    <row r="109" spans="1:3" ht="25.5">
      <c r="A109" s="59" t="s">
        <v>168</v>
      </c>
      <c r="B109" s="53" t="s">
        <v>169</v>
      </c>
      <c r="C109" s="34">
        <f>[11]С4.3!E17</f>
        <v>10.93</v>
      </c>
    </row>
    <row r="110" spans="1:3" ht="38.25">
      <c r="A110" s="59" t="s">
        <v>170</v>
      </c>
      <c r="B110" s="53" t="s">
        <v>106</v>
      </c>
      <c r="C110" s="85">
        <f>[11]С4.3!E18</f>
        <v>0</v>
      </c>
    </row>
    <row r="111" spans="1:3">
      <c r="A111" s="59" t="s">
        <v>171</v>
      </c>
      <c r="B111" s="53" t="s">
        <v>172</v>
      </c>
      <c r="C111" s="34">
        <f>[11]С4.3!E19</f>
        <v>26.27</v>
      </c>
    </row>
    <row r="112" spans="1:3">
      <c r="A112" s="59" t="s">
        <v>173</v>
      </c>
      <c r="B112" s="58" t="s">
        <v>174</v>
      </c>
      <c r="C112" s="34">
        <f>[11]С4.3!E11</f>
        <v>1871</v>
      </c>
    </row>
    <row r="113" spans="1:3">
      <c r="A113" s="59" t="s">
        <v>175</v>
      </c>
      <c r="B113" s="58" t="s">
        <v>176</v>
      </c>
      <c r="C113" s="52">
        <f>[11]С4.3!E12</f>
        <v>1636</v>
      </c>
    </row>
    <row r="114" spans="1:3">
      <c r="A114" s="59" t="s">
        <v>177</v>
      </c>
      <c r="B114" s="58" t="s">
        <v>178</v>
      </c>
      <c r="C114" s="52">
        <f>[11]С4.3!E13</f>
        <v>204</v>
      </c>
    </row>
    <row r="115" spans="1:3" ht="30">
      <c r="A115" s="59" t="s">
        <v>179</v>
      </c>
      <c r="B115" s="33" t="s">
        <v>180</v>
      </c>
      <c r="C115" s="34">
        <f>[11]С4!F27</f>
        <v>1326.0219970470876</v>
      </c>
    </row>
    <row r="116" spans="1:3" ht="25.5">
      <c r="A116" s="59" t="s">
        <v>181</v>
      </c>
      <c r="B116" s="53" t="s">
        <v>182</v>
      </c>
      <c r="C116" s="34">
        <f>[11]С4!F28</f>
        <v>1018.4500745369336</v>
      </c>
    </row>
    <row r="117" spans="1:3" ht="42.75">
      <c r="A117" s="59" t="s">
        <v>183</v>
      </c>
      <c r="B117" s="53" t="s">
        <v>184</v>
      </c>
      <c r="C117" s="34">
        <f>[11]С4!F29</f>
        <v>307.57192251015391</v>
      </c>
    </row>
    <row r="118" spans="1:3" ht="30">
      <c r="A118" s="59" t="s">
        <v>185</v>
      </c>
      <c r="B118" s="39" t="s">
        <v>186</v>
      </c>
      <c r="C118" s="34">
        <f>[11]С4!F30</f>
        <v>2161.5998672175483</v>
      </c>
    </row>
    <row r="119" spans="1:3" ht="42.75">
      <c r="A119" s="59" t="s">
        <v>187</v>
      </c>
      <c r="B119" s="86" t="s">
        <v>188</v>
      </c>
      <c r="C119" s="34">
        <f>[11]С4!F33</f>
        <v>1428.6948237429731</v>
      </c>
    </row>
    <row r="120" spans="1:3" ht="30">
      <c r="A120" s="59" t="s">
        <v>189</v>
      </c>
      <c r="B120" s="87" t="s">
        <v>190</v>
      </c>
      <c r="C120" s="34">
        <f>[11]С4!F35</f>
        <v>17.040680999999999</v>
      </c>
    </row>
    <row r="121" spans="1:3" ht="14.25">
      <c r="A121" s="59" t="s">
        <v>191</v>
      </c>
      <c r="B121" s="56" t="s">
        <v>192</v>
      </c>
      <c r="C121" s="34">
        <f>[11]С4!F36</f>
        <v>14319.9</v>
      </c>
    </row>
    <row r="122" spans="1:3" ht="28.5" thickBot="1">
      <c r="A122" s="72" t="s">
        <v>193</v>
      </c>
      <c r="B122" s="88" t="s">
        <v>194</v>
      </c>
      <c r="C122" s="83">
        <f>[11]С4!F37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[11]С5!F17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[11]С2!F37</f>
        <v>20.818139999999996</v>
      </c>
    </row>
    <row r="136" spans="1:4" ht="14.25">
      <c r="A136" s="59" t="s">
        <v>216</v>
      </c>
      <c r="B136" s="101" t="s">
        <v>217</v>
      </c>
      <c r="C136" s="34">
        <f>[11]С2!F38</f>
        <v>7</v>
      </c>
    </row>
    <row r="137" spans="1:4" ht="17.25">
      <c r="A137" s="59" t="s">
        <v>218</v>
      </c>
      <c r="B137" s="101" t="s">
        <v>219</v>
      </c>
      <c r="C137" s="34">
        <f>[11]С2!F40</f>
        <v>0.97</v>
      </c>
    </row>
    <row r="138" spans="1:4" ht="15" thickBot="1">
      <c r="A138" s="72" t="s">
        <v>220</v>
      </c>
      <c r="B138" s="102" t="s">
        <v>221</v>
      </c>
      <c r="C138" s="46">
        <f>[11]С2!F42</f>
        <v>0.35</v>
      </c>
    </row>
    <row r="139" spans="1:4" s="89" customFormat="1" ht="13.5" thickBot="1">
      <c r="A139" s="47"/>
      <c r="B139" s="75"/>
      <c r="C139" s="15"/>
    </row>
    <row r="140" spans="1:4" ht="30">
      <c r="A140" s="84" t="s">
        <v>222</v>
      </c>
      <c r="B140" s="103" t="s">
        <v>223</v>
      </c>
      <c r="C140" s="104">
        <f>[11]С2!F35</f>
        <v>1.3822747209000001</v>
      </c>
      <c r="D140" s="89"/>
    </row>
    <row r="141" spans="1:4" ht="22.7" customHeight="1" thickBot="1">
      <c r="A141" s="72" t="s">
        <v>224</v>
      </c>
      <c r="B141" s="120" t="s">
        <v>225</v>
      </c>
      <c r="C141" s="120"/>
      <c r="D141" s="89"/>
    </row>
    <row r="142" spans="1:4" ht="13.5" thickBot="1">
      <c r="A142" s="105"/>
      <c r="B142" s="106" t="s">
        <v>226</v>
      </c>
      <c r="C142" s="107"/>
      <c r="D142" s="89"/>
    </row>
    <row r="143" spans="1:4">
      <c r="A143" s="105"/>
      <c r="B143" s="108">
        <v>2020</v>
      </c>
      <c r="C143" s="109">
        <f>[11]С2.5!$E$11</f>
        <v>-2.9000000000000026E-2</v>
      </c>
      <c r="D143" s="89"/>
    </row>
    <row r="144" spans="1:4">
      <c r="A144" s="105"/>
      <c r="B144" s="110">
        <f>B143+1</f>
        <v>2021</v>
      </c>
      <c r="C144" s="111">
        <f>[11]С2.5!$F$11</f>
        <v>0.245</v>
      </c>
      <c r="D144" s="89"/>
    </row>
    <row r="145" spans="1:4">
      <c r="A145" s="105"/>
      <c r="B145" s="110">
        <f t="shared" ref="B145:B208" si="0">B144+1</f>
        <v>2022</v>
      </c>
      <c r="C145" s="111">
        <f>[11]С2.5!$G$11</f>
        <v>0.121</v>
      </c>
      <c r="D145" s="89"/>
    </row>
    <row r="146" spans="1:4" ht="13.5" thickBot="1">
      <c r="A146" s="105"/>
      <c r="B146" s="112">
        <f t="shared" si="0"/>
        <v>2023</v>
      </c>
      <c r="C146" s="113">
        <f>[11]С2.5!$H$11</f>
        <v>0.02</v>
      </c>
      <c r="D146" s="89"/>
    </row>
    <row r="147" spans="1:4" hidden="1">
      <c r="A147" s="105"/>
      <c r="B147" s="114">
        <f t="shared" si="0"/>
        <v>2024</v>
      </c>
      <c r="C147" s="115">
        <f>[11]С2.5!$I$11</f>
        <v>-2.93E-2</v>
      </c>
      <c r="D147" s="89"/>
    </row>
    <row r="148" spans="1:4" hidden="1">
      <c r="A148" s="105"/>
      <c r="B148" s="110">
        <f t="shared" si="0"/>
        <v>2025</v>
      </c>
      <c r="C148" s="111">
        <f>[11]С2.5!$J$11</f>
        <v>0.21215960863291</v>
      </c>
      <c r="D148" s="89"/>
    </row>
    <row r="149" spans="1:4" hidden="1">
      <c r="A149" s="105"/>
      <c r="B149" s="110">
        <f t="shared" si="0"/>
        <v>2026</v>
      </c>
      <c r="C149" s="111">
        <f>[11]С2.5!$K$11</f>
        <v>3.5813361771260002E-2</v>
      </c>
      <c r="D149" s="89"/>
    </row>
    <row r="150" spans="1:4" hidden="1">
      <c r="A150" s="105"/>
      <c r="B150" s="110">
        <f t="shared" si="0"/>
        <v>2027</v>
      </c>
      <c r="C150" s="111">
        <f>[11]С2.5!$L$11</f>
        <v>3.2682303599220003E-2</v>
      </c>
      <c r="D150" s="89"/>
    </row>
    <row r="151" spans="1:4" hidden="1">
      <c r="A151" s="105"/>
      <c r="B151" s="110">
        <f t="shared" si="0"/>
        <v>2028</v>
      </c>
      <c r="C151" s="111">
        <f>[11]С2.5!$M$11</f>
        <v>0</v>
      </c>
      <c r="D151" s="89"/>
    </row>
    <row r="152" spans="1:4" hidden="1">
      <c r="A152" s="105"/>
      <c r="B152" s="110">
        <f t="shared" si="0"/>
        <v>2029</v>
      </c>
      <c r="C152" s="111">
        <f>[11]С2.5!$N$11</f>
        <v>0</v>
      </c>
      <c r="D152" s="89"/>
    </row>
    <row r="153" spans="1:4" hidden="1">
      <c r="A153" s="105"/>
      <c r="B153" s="110">
        <f t="shared" si="0"/>
        <v>2030</v>
      </c>
      <c r="C153" s="111">
        <f>[11]С2.5!$O$11</f>
        <v>0</v>
      </c>
      <c r="D153" s="89"/>
    </row>
    <row r="154" spans="1:4" hidden="1">
      <c r="A154" s="105"/>
      <c r="B154" s="110">
        <f t="shared" si="0"/>
        <v>2031</v>
      </c>
      <c r="C154" s="111">
        <f>[11]С2.5!$P$11</f>
        <v>0</v>
      </c>
      <c r="D154" s="89"/>
    </row>
    <row r="155" spans="1:4" hidden="1">
      <c r="A155" s="89"/>
      <c r="B155" s="110">
        <f t="shared" si="0"/>
        <v>2032</v>
      </c>
      <c r="C155" s="111">
        <f>[11]С2.5!$Q$11</f>
        <v>0</v>
      </c>
      <c r="D155" s="89"/>
    </row>
    <row r="156" spans="1:4" hidden="1">
      <c r="A156" s="89"/>
      <c r="B156" s="110">
        <f t="shared" si="0"/>
        <v>2033</v>
      </c>
      <c r="C156" s="111">
        <f>[11]С2.5!$R$11</f>
        <v>0</v>
      </c>
      <c r="D156" s="89"/>
    </row>
    <row r="157" spans="1:4" hidden="1">
      <c r="B157" s="110">
        <f t="shared" si="0"/>
        <v>2034</v>
      </c>
      <c r="C157" s="111">
        <f>[11]С2.5!$S$11</f>
        <v>0</v>
      </c>
    </row>
    <row r="158" spans="1:4" hidden="1">
      <c r="B158" s="110">
        <f t="shared" si="0"/>
        <v>2035</v>
      </c>
      <c r="C158" s="111">
        <f>[11]С2.5!$T$11</f>
        <v>0</v>
      </c>
    </row>
    <row r="159" spans="1:4" hidden="1">
      <c r="B159" s="110">
        <f t="shared" si="0"/>
        <v>2036</v>
      </c>
      <c r="C159" s="111">
        <f>[11]С2.5!$U$11</f>
        <v>0</v>
      </c>
    </row>
    <row r="160" spans="1:4" hidden="1">
      <c r="B160" s="110">
        <f t="shared" si="0"/>
        <v>2037</v>
      </c>
      <c r="C160" s="111">
        <f>[11]С2.5!$V$11</f>
        <v>0</v>
      </c>
    </row>
    <row r="161" spans="2:3" hidden="1">
      <c r="B161" s="110">
        <f t="shared" si="0"/>
        <v>2038</v>
      </c>
      <c r="C161" s="111">
        <f>[11]С2.5!$W$11</f>
        <v>0</v>
      </c>
    </row>
    <row r="162" spans="2:3" hidden="1">
      <c r="B162" s="110">
        <f t="shared" si="0"/>
        <v>2039</v>
      </c>
      <c r="C162" s="111">
        <f>[11]С2.5!$X$11</f>
        <v>0</v>
      </c>
    </row>
    <row r="163" spans="2:3" hidden="1">
      <c r="B163" s="110">
        <f t="shared" si="0"/>
        <v>2040</v>
      </c>
      <c r="C163" s="111">
        <f>[11]С2.5!$Y$11</f>
        <v>0</v>
      </c>
    </row>
    <row r="164" spans="2:3" hidden="1">
      <c r="B164" s="110">
        <f t="shared" si="0"/>
        <v>2041</v>
      </c>
      <c r="C164" s="111">
        <f>[11]С2.5!$Z$11</f>
        <v>0</v>
      </c>
    </row>
    <row r="165" spans="2:3" hidden="1">
      <c r="B165" s="110">
        <f t="shared" si="0"/>
        <v>2042</v>
      </c>
      <c r="C165" s="111">
        <f>[11]С2.5!$AA$11</f>
        <v>0</v>
      </c>
    </row>
    <row r="166" spans="2:3" hidden="1">
      <c r="B166" s="110">
        <f t="shared" si="0"/>
        <v>2043</v>
      </c>
      <c r="C166" s="111">
        <f>[11]С2.5!$AB$11</f>
        <v>0</v>
      </c>
    </row>
    <row r="167" spans="2:3" hidden="1">
      <c r="B167" s="110">
        <f t="shared" si="0"/>
        <v>2044</v>
      </c>
      <c r="C167" s="111">
        <f>[11]С2.5!$AC$11</f>
        <v>0</v>
      </c>
    </row>
    <row r="168" spans="2:3" hidden="1">
      <c r="B168" s="110">
        <f t="shared" si="0"/>
        <v>2045</v>
      </c>
      <c r="C168" s="111">
        <f>[11]С2.5!$AD$11</f>
        <v>0</v>
      </c>
    </row>
    <row r="169" spans="2:3" hidden="1">
      <c r="B169" s="110">
        <f t="shared" si="0"/>
        <v>2046</v>
      </c>
      <c r="C169" s="111">
        <f>[11]С2.5!$AE$11</f>
        <v>0</v>
      </c>
    </row>
    <row r="170" spans="2:3" hidden="1">
      <c r="B170" s="110">
        <f t="shared" si="0"/>
        <v>2047</v>
      </c>
      <c r="C170" s="111">
        <f>[11]С2.5!$AF$11</f>
        <v>0</v>
      </c>
    </row>
    <row r="171" spans="2:3" hidden="1">
      <c r="B171" s="110">
        <f t="shared" si="0"/>
        <v>2048</v>
      </c>
      <c r="C171" s="111">
        <f>[11]С2.5!$AG$11</f>
        <v>0</v>
      </c>
    </row>
    <row r="172" spans="2:3" hidden="1">
      <c r="B172" s="110">
        <f t="shared" si="0"/>
        <v>2049</v>
      </c>
      <c r="C172" s="111">
        <f>[11]С2.5!$AH$11</f>
        <v>0</v>
      </c>
    </row>
    <row r="173" spans="2:3" hidden="1">
      <c r="B173" s="110">
        <f t="shared" si="0"/>
        <v>2050</v>
      </c>
      <c r="C173" s="111">
        <f>[11]С2.5!$AI$11</f>
        <v>0</v>
      </c>
    </row>
    <row r="174" spans="2:3" hidden="1">
      <c r="B174" s="110">
        <f t="shared" si="0"/>
        <v>2051</v>
      </c>
      <c r="C174" s="111">
        <f>[11]С2.5!$AJ$11</f>
        <v>0</v>
      </c>
    </row>
    <row r="175" spans="2:3" hidden="1">
      <c r="B175" s="110">
        <f t="shared" si="0"/>
        <v>2052</v>
      </c>
      <c r="C175" s="111">
        <f>[11]С2.5!$AK$11</f>
        <v>0</v>
      </c>
    </row>
    <row r="176" spans="2:3" hidden="1">
      <c r="B176" s="110">
        <f t="shared" si="0"/>
        <v>2053</v>
      </c>
      <c r="C176" s="111">
        <f>[11]С2.5!$AL$11</f>
        <v>0</v>
      </c>
    </row>
    <row r="177" spans="2:3" hidden="1">
      <c r="B177" s="110">
        <f t="shared" si="0"/>
        <v>2054</v>
      </c>
      <c r="C177" s="111">
        <f>[11]С2.5!$AM$11</f>
        <v>0</v>
      </c>
    </row>
    <row r="178" spans="2:3" hidden="1">
      <c r="B178" s="110">
        <f t="shared" si="0"/>
        <v>2055</v>
      </c>
      <c r="C178" s="111">
        <f>[11]С2.5!$AN$11</f>
        <v>0</v>
      </c>
    </row>
    <row r="179" spans="2:3" hidden="1">
      <c r="B179" s="110">
        <f t="shared" si="0"/>
        <v>2056</v>
      </c>
      <c r="C179" s="111">
        <f>[11]С2.5!$AO$11</f>
        <v>0</v>
      </c>
    </row>
    <row r="180" spans="2:3" hidden="1">
      <c r="B180" s="110">
        <f t="shared" si="0"/>
        <v>2057</v>
      </c>
      <c r="C180" s="111">
        <f>[11]С2.5!$AP$11</f>
        <v>0</v>
      </c>
    </row>
    <row r="181" spans="2:3" hidden="1">
      <c r="B181" s="110">
        <f t="shared" si="0"/>
        <v>2058</v>
      </c>
      <c r="C181" s="111">
        <f>[11]С2.5!$AQ$11</f>
        <v>0</v>
      </c>
    </row>
    <row r="182" spans="2:3" hidden="1">
      <c r="B182" s="110">
        <f t="shared" si="0"/>
        <v>2059</v>
      </c>
      <c r="C182" s="111">
        <f>[11]С2.5!$AR$11</f>
        <v>0</v>
      </c>
    </row>
    <row r="183" spans="2:3" hidden="1">
      <c r="B183" s="110">
        <f t="shared" si="0"/>
        <v>2060</v>
      </c>
      <c r="C183" s="111">
        <f>[11]С2.5!$AS$11</f>
        <v>0</v>
      </c>
    </row>
    <row r="184" spans="2:3" hidden="1">
      <c r="B184" s="110">
        <f t="shared" si="0"/>
        <v>2061</v>
      </c>
      <c r="C184" s="111">
        <f>[11]С2.5!$AT$11</f>
        <v>0</v>
      </c>
    </row>
    <row r="185" spans="2:3" hidden="1">
      <c r="B185" s="110">
        <f t="shared" si="0"/>
        <v>2062</v>
      </c>
      <c r="C185" s="111">
        <f>[11]С2.5!$AU$11</f>
        <v>0</v>
      </c>
    </row>
    <row r="186" spans="2:3" hidden="1">
      <c r="B186" s="110">
        <f t="shared" si="0"/>
        <v>2063</v>
      </c>
      <c r="C186" s="111">
        <f>[11]С2.5!$AV$11</f>
        <v>0</v>
      </c>
    </row>
    <row r="187" spans="2:3" hidden="1">
      <c r="B187" s="110">
        <f t="shared" si="0"/>
        <v>2064</v>
      </c>
      <c r="C187" s="111">
        <f>[11]С2.5!$AW$11</f>
        <v>0</v>
      </c>
    </row>
    <row r="188" spans="2:3" hidden="1">
      <c r="B188" s="110">
        <f t="shared" si="0"/>
        <v>2065</v>
      </c>
      <c r="C188" s="111">
        <f>[11]С2.5!$AX$11</f>
        <v>0</v>
      </c>
    </row>
    <row r="189" spans="2:3" hidden="1">
      <c r="B189" s="110">
        <f t="shared" si="0"/>
        <v>2066</v>
      </c>
      <c r="C189" s="111">
        <f>[11]С2.5!$AY$11</f>
        <v>0</v>
      </c>
    </row>
    <row r="190" spans="2:3" hidden="1">
      <c r="B190" s="110">
        <f t="shared" si="0"/>
        <v>2067</v>
      </c>
      <c r="C190" s="111">
        <f>[11]С2.5!$AZ$11</f>
        <v>0</v>
      </c>
    </row>
    <row r="191" spans="2:3" hidden="1">
      <c r="B191" s="110">
        <f t="shared" si="0"/>
        <v>2068</v>
      </c>
      <c r="C191" s="111">
        <f>[11]С2.5!$BA$11</f>
        <v>0</v>
      </c>
    </row>
    <row r="192" spans="2:3" hidden="1">
      <c r="B192" s="110">
        <f t="shared" si="0"/>
        <v>2069</v>
      </c>
      <c r="C192" s="111">
        <f>[11]С2.5!$BB$11</f>
        <v>0</v>
      </c>
    </row>
    <row r="193" spans="2:3" hidden="1">
      <c r="B193" s="110">
        <f t="shared" si="0"/>
        <v>2070</v>
      </c>
      <c r="C193" s="111">
        <f>[11]С2.5!$BC$11</f>
        <v>0</v>
      </c>
    </row>
    <row r="194" spans="2:3" hidden="1">
      <c r="B194" s="110">
        <f t="shared" si="0"/>
        <v>2071</v>
      </c>
      <c r="C194" s="111">
        <f>[11]С2.5!$BD$11</f>
        <v>0</v>
      </c>
    </row>
    <row r="195" spans="2:3" hidden="1">
      <c r="B195" s="110">
        <f t="shared" si="0"/>
        <v>2072</v>
      </c>
      <c r="C195" s="111">
        <f>[11]С2.5!$BE$11</f>
        <v>0</v>
      </c>
    </row>
    <row r="196" spans="2:3" hidden="1">
      <c r="B196" s="110">
        <f t="shared" si="0"/>
        <v>2073</v>
      </c>
      <c r="C196" s="111">
        <f>[11]С2.5!$BF$11</f>
        <v>0</v>
      </c>
    </row>
    <row r="197" spans="2:3" hidden="1">
      <c r="B197" s="110">
        <f t="shared" si="0"/>
        <v>2074</v>
      </c>
      <c r="C197" s="111">
        <f>[11]С2.5!$BG$11</f>
        <v>0</v>
      </c>
    </row>
    <row r="198" spans="2:3" hidden="1">
      <c r="B198" s="110">
        <f t="shared" si="0"/>
        <v>2075</v>
      </c>
      <c r="C198" s="111">
        <f>[11]С2.5!$BH$11</f>
        <v>0</v>
      </c>
    </row>
    <row r="199" spans="2:3" hidden="1">
      <c r="B199" s="110">
        <f t="shared" si="0"/>
        <v>2076</v>
      </c>
      <c r="C199" s="111">
        <f>[11]С2.5!$BI$11</f>
        <v>0</v>
      </c>
    </row>
    <row r="200" spans="2:3" hidden="1">
      <c r="B200" s="110">
        <f t="shared" si="0"/>
        <v>2077</v>
      </c>
      <c r="C200" s="111">
        <f>[11]С2.5!$BJ$11</f>
        <v>0</v>
      </c>
    </row>
    <row r="201" spans="2:3" hidden="1">
      <c r="B201" s="110">
        <f t="shared" si="0"/>
        <v>2078</v>
      </c>
      <c r="C201" s="111">
        <f>[11]С2.5!$BK$11</f>
        <v>0</v>
      </c>
    </row>
    <row r="202" spans="2:3" hidden="1">
      <c r="B202" s="110">
        <f t="shared" si="0"/>
        <v>2079</v>
      </c>
      <c r="C202" s="111">
        <f>[11]С2.5!$BL$11</f>
        <v>0</v>
      </c>
    </row>
    <row r="203" spans="2:3" hidden="1">
      <c r="B203" s="110">
        <f t="shared" si="0"/>
        <v>2080</v>
      </c>
      <c r="C203" s="111">
        <f>[11]С2.5!$BM$11</f>
        <v>0</v>
      </c>
    </row>
    <row r="204" spans="2:3" hidden="1">
      <c r="B204" s="110">
        <f t="shared" si="0"/>
        <v>2081</v>
      </c>
      <c r="C204" s="111">
        <f>[11]С2.5!$BN$11</f>
        <v>0</v>
      </c>
    </row>
    <row r="205" spans="2:3" hidden="1">
      <c r="B205" s="110">
        <f t="shared" si="0"/>
        <v>2082</v>
      </c>
      <c r="C205" s="111">
        <f>[11]С2.5!$BO$11</f>
        <v>0</v>
      </c>
    </row>
    <row r="206" spans="2:3" hidden="1">
      <c r="B206" s="110">
        <f t="shared" si="0"/>
        <v>2083</v>
      </c>
      <c r="C206" s="111">
        <f>[11]С2.5!$BP$11</f>
        <v>0</v>
      </c>
    </row>
    <row r="207" spans="2:3" hidden="1">
      <c r="B207" s="110">
        <f t="shared" si="0"/>
        <v>2084</v>
      </c>
      <c r="C207" s="111">
        <f>[11]С2.5!$BQ$11</f>
        <v>0</v>
      </c>
    </row>
    <row r="208" spans="2:3" hidden="1">
      <c r="B208" s="110">
        <f t="shared" si="0"/>
        <v>2085</v>
      </c>
      <c r="C208" s="111">
        <f>[11]С2.5!$BR$11</f>
        <v>0</v>
      </c>
    </row>
    <row r="209" spans="2:3" hidden="1">
      <c r="B209" s="110">
        <f t="shared" ref="B209:B223" si="1">B208+1</f>
        <v>2086</v>
      </c>
      <c r="C209" s="111">
        <f>[11]С2.5!$BS$11</f>
        <v>0</v>
      </c>
    </row>
    <row r="210" spans="2:3" hidden="1">
      <c r="B210" s="110">
        <f t="shared" si="1"/>
        <v>2087</v>
      </c>
      <c r="C210" s="111">
        <f>[11]С2.5!$BT$11</f>
        <v>0</v>
      </c>
    </row>
    <row r="211" spans="2:3" hidden="1">
      <c r="B211" s="110">
        <f t="shared" si="1"/>
        <v>2088</v>
      </c>
      <c r="C211" s="111">
        <f>[11]С2.5!$BU$11</f>
        <v>0</v>
      </c>
    </row>
    <row r="212" spans="2:3" hidden="1">
      <c r="B212" s="110">
        <f t="shared" si="1"/>
        <v>2089</v>
      </c>
      <c r="C212" s="111">
        <f>[11]С2.5!$BV$11</f>
        <v>0</v>
      </c>
    </row>
    <row r="213" spans="2:3" hidden="1">
      <c r="B213" s="110">
        <f t="shared" si="1"/>
        <v>2090</v>
      </c>
      <c r="C213" s="111">
        <f>[11]С2.5!$BW$11</f>
        <v>0</v>
      </c>
    </row>
    <row r="214" spans="2:3" hidden="1">
      <c r="B214" s="110">
        <f t="shared" si="1"/>
        <v>2091</v>
      </c>
      <c r="C214" s="111">
        <f>[11]С2.5!$BX$11</f>
        <v>0</v>
      </c>
    </row>
    <row r="215" spans="2:3" hidden="1">
      <c r="B215" s="110">
        <f t="shared" si="1"/>
        <v>2092</v>
      </c>
      <c r="C215" s="111">
        <f>[11]С2.5!$BY$11</f>
        <v>0</v>
      </c>
    </row>
    <row r="216" spans="2:3" hidden="1">
      <c r="B216" s="110">
        <f t="shared" si="1"/>
        <v>2093</v>
      </c>
      <c r="C216" s="111">
        <f>[11]С2.5!$BZ$11</f>
        <v>0</v>
      </c>
    </row>
    <row r="217" spans="2:3" hidden="1">
      <c r="B217" s="110">
        <f t="shared" si="1"/>
        <v>2094</v>
      </c>
      <c r="C217" s="111">
        <f>[11]С2.5!$CA$11</f>
        <v>0</v>
      </c>
    </row>
    <row r="218" spans="2:3" hidden="1">
      <c r="B218" s="110">
        <f t="shared" si="1"/>
        <v>2095</v>
      </c>
      <c r="C218" s="111">
        <f>[11]С2.5!$CB$11</f>
        <v>0</v>
      </c>
    </row>
    <row r="219" spans="2:3" hidden="1">
      <c r="B219" s="110">
        <f t="shared" si="1"/>
        <v>2096</v>
      </c>
      <c r="C219" s="111">
        <f>[11]С2.5!$CC$11</f>
        <v>0</v>
      </c>
    </row>
    <row r="220" spans="2:3" hidden="1">
      <c r="B220" s="110">
        <f t="shared" si="1"/>
        <v>2097</v>
      </c>
      <c r="C220" s="111">
        <f>[11]С2.5!$CD$11</f>
        <v>0</v>
      </c>
    </row>
    <row r="221" spans="2:3" hidden="1">
      <c r="B221" s="110">
        <f t="shared" si="1"/>
        <v>2098</v>
      </c>
      <c r="C221" s="111">
        <f>[11]С2.5!$CE$11</f>
        <v>0</v>
      </c>
    </row>
    <row r="222" spans="2:3" hidden="1">
      <c r="B222" s="110">
        <f t="shared" si="1"/>
        <v>2099</v>
      </c>
      <c r="C222" s="111">
        <f>[11]С2.5!$CF$11</f>
        <v>0</v>
      </c>
    </row>
    <row r="223" spans="2:3" ht="13.5" hidden="1" thickBot="1">
      <c r="B223" s="112">
        <f t="shared" si="1"/>
        <v>2100</v>
      </c>
      <c r="C223" s="113">
        <f>[11]С2.5!$CG$11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6385" r:id="rId3" name="Button 1">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1" t="s">
        <v>0</v>
      </c>
      <c r="C1" s="121"/>
    </row>
    <row r="2" spans="1:3">
      <c r="A2" s="3"/>
      <c r="B2" s="4" t="s">
        <v>1</v>
      </c>
      <c r="C2" s="5">
        <f ca="1">TODAY()</f>
        <v>44944</v>
      </c>
    </row>
    <row r="3" spans="1:3">
      <c r="A3" s="3"/>
      <c r="B3" s="6" t="s">
        <v>2</v>
      </c>
    </row>
    <row r="4" spans="1:3" ht="25.5">
      <c r="A4" s="8"/>
      <c r="B4" s="9" t="str">
        <f>[12]И1!D13</f>
        <v>Субъект Российской Федерации</v>
      </c>
      <c r="C4" s="10" t="str">
        <f>[12]И1!E13</f>
        <v>Новосибирская область</v>
      </c>
    </row>
    <row r="5" spans="1:3" ht="38.25">
      <c r="A5" s="8"/>
      <c r="B5" s="9" t="str">
        <f>[12]И1!D14</f>
        <v>Тип муниципального образования (выберите из списка)</v>
      </c>
      <c r="C5" s="10" t="str">
        <f>[12]И1!E14</f>
        <v>село Палецкое, Баганский муниципальный район</v>
      </c>
    </row>
    <row r="6" spans="1:3">
      <c r="A6" s="8"/>
      <c r="B6" s="9" t="str">
        <f>IF([12]И1!E15="","",[12]И1!D15)</f>
        <v/>
      </c>
      <c r="C6" s="10" t="str">
        <f>IF([12]И1!E15="","",[12]И1!E15)</f>
        <v/>
      </c>
    </row>
    <row r="7" spans="1:3">
      <c r="A7" s="8"/>
      <c r="B7" s="9" t="str">
        <f>[12]И1!D16</f>
        <v>Код ОКТМО</v>
      </c>
      <c r="C7" s="11" t="str">
        <f>[12]И1!E16</f>
        <v>50603418101</v>
      </c>
    </row>
    <row r="8" spans="1:3">
      <c r="A8" s="8"/>
      <c r="B8" s="12" t="str">
        <f>[12]И1!D17</f>
        <v>Система теплоснабжения</v>
      </c>
      <c r="C8" s="13">
        <f>[12]И1!E17</f>
        <v>0</v>
      </c>
    </row>
    <row r="9" spans="1:3">
      <c r="A9" s="8"/>
      <c r="B9" s="9" t="str">
        <f>[12]И1!D8</f>
        <v>Период регулирования (i)-й</v>
      </c>
      <c r="C9" s="14">
        <f>[12]И1!E8</f>
        <v>2023</v>
      </c>
    </row>
    <row r="10" spans="1:3">
      <c r="A10" s="8"/>
      <c r="B10" s="9" t="str">
        <f>[12]И1!D9</f>
        <v>Период регулирования (i-1)-й</v>
      </c>
      <c r="C10" s="14">
        <f>[12]И1!E9</f>
        <v>2022</v>
      </c>
    </row>
    <row r="11" spans="1:3">
      <c r="A11" s="8"/>
      <c r="B11" s="9" t="str">
        <f>[12]И1!D10</f>
        <v>Период регулирования (i-2)-й</v>
      </c>
      <c r="C11" s="14">
        <f>[12]И1!E10</f>
        <v>2021</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4157.5091676808834</v>
      </c>
    </row>
    <row r="18" spans="1:3" ht="42.75">
      <c r="A18" s="22" t="s">
        <v>8</v>
      </c>
      <c r="B18" s="25" t="s">
        <v>9</v>
      </c>
      <c r="C18" s="26">
        <f>[12]С1!F12</f>
        <v>1030.4749774224304</v>
      </c>
    </row>
    <row r="19" spans="1:3" ht="42.75">
      <c r="A19" s="22" t="s">
        <v>10</v>
      </c>
      <c r="B19" s="25" t="s">
        <v>11</v>
      </c>
      <c r="C19" s="26">
        <f>[12]С2!F12</f>
        <v>2104.5557832384511</v>
      </c>
    </row>
    <row r="20" spans="1:3" ht="30">
      <c r="A20" s="22" t="s">
        <v>12</v>
      </c>
      <c r="B20" s="25" t="s">
        <v>13</v>
      </c>
      <c r="C20" s="26">
        <f>[12]С3!F12</f>
        <v>503.43463965707434</v>
      </c>
    </row>
    <row r="21" spans="1:3" ht="42.75">
      <c r="A21" s="22" t="s">
        <v>14</v>
      </c>
      <c r="B21" s="25" t="s">
        <v>15</v>
      </c>
      <c r="C21" s="26">
        <f>[12]С4!F12</f>
        <v>437.52397976134108</v>
      </c>
    </row>
    <row r="22" spans="1:3" ht="30">
      <c r="A22" s="22" t="s">
        <v>16</v>
      </c>
      <c r="B22" s="25" t="s">
        <v>17</v>
      </c>
      <c r="C22" s="26">
        <f>[12]С5!F12</f>
        <v>81.519787601585946</v>
      </c>
    </row>
    <row r="23" spans="1:3" ht="43.5" thickBot="1">
      <c r="A23" s="27" t="s">
        <v>18</v>
      </c>
      <c r="B23" s="117" t="s">
        <v>19</v>
      </c>
      <c r="C23" s="28" t="str">
        <f>[12]С6!F12</f>
        <v>-</v>
      </c>
    </row>
    <row r="24" spans="1:3" ht="13.5" thickBot="1">
      <c r="A24" s="3"/>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[12]С1.1!E16</f>
        <v>5100</v>
      </c>
    </row>
    <row r="29" spans="1:3" ht="42.75">
      <c r="A29" s="22" t="s">
        <v>10</v>
      </c>
      <c r="B29" s="33" t="s">
        <v>22</v>
      </c>
      <c r="C29" s="34">
        <f>[12]С1.1!E27</f>
        <v>2770.7750000000001</v>
      </c>
    </row>
    <row r="30" spans="1:3" ht="17.25">
      <c r="A30" s="22" t="s">
        <v>12</v>
      </c>
      <c r="B30" s="33" t="s">
        <v>23</v>
      </c>
      <c r="C30" s="35">
        <f>[12]С1.1!E19</f>
        <v>0.59499999999999997</v>
      </c>
    </row>
    <row r="31" spans="1:3" ht="17.25">
      <c r="A31" s="22" t="s">
        <v>14</v>
      </c>
      <c r="B31" s="33" t="s">
        <v>24</v>
      </c>
      <c r="C31" s="35">
        <f>[12]С1.1!E20</f>
        <v>-0.113</v>
      </c>
    </row>
    <row r="32" spans="1:3" ht="30">
      <c r="A32" s="22" t="s">
        <v>16</v>
      </c>
      <c r="B32" s="36" t="s">
        <v>25</v>
      </c>
      <c r="C32" s="37">
        <f>[12]С1!F13</f>
        <v>176.4</v>
      </c>
    </row>
    <row r="33" spans="1:3">
      <c r="A33" s="22" t="s">
        <v>18</v>
      </c>
      <c r="B33" s="36" t="s">
        <v>26</v>
      </c>
      <c r="C33" s="38">
        <f>[12]С1!F16</f>
        <v>7000</v>
      </c>
    </row>
    <row r="34" spans="1:3" ht="14.25">
      <c r="A34" s="22" t="s">
        <v>27</v>
      </c>
      <c r="B34" s="39" t="s">
        <v>28</v>
      </c>
      <c r="C34" s="40">
        <f>[12]С1!F17</f>
        <v>0.72857142857142854</v>
      </c>
    </row>
    <row r="35" spans="1:3" ht="15.75">
      <c r="A35" s="41" t="s">
        <v>29</v>
      </c>
      <c r="B35" s="42" t="s">
        <v>30</v>
      </c>
      <c r="C35" s="40">
        <f>[12]С1!F20</f>
        <v>21.588411179999994</v>
      </c>
    </row>
    <row r="36" spans="1:3" ht="15.75">
      <c r="A36" s="41" t="s">
        <v>31</v>
      </c>
      <c r="B36" s="43" t="s">
        <v>32</v>
      </c>
      <c r="C36" s="40">
        <f>[12]С1!F21</f>
        <v>20.818139999999996</v>
      </c>
    </row>
    <row r="37" spans="1:3" ht="14.25">
      <c r="A37" s="41" t="s">
        <v>33</v>
      </c>
      <c r="B37" s="44" t="s">
        <v>34</v>
      </c>
      <c r="C37" s="40">
        <f>[12]С1!F22</f>
        <v>1.0369999999999999</v>
      </c>
    </row>
    <row r="38" spans="1:3" ht="53.25" thickBot="1">
      <c r="A38" s="27" t="s">
        <v>35</v>
      </c>
      <c r="B38" s="45" t="s">
        <v>36</v>
      </c>
      <c r="C38" s="46">
        <f>[12]С1!F23</f>
        <v>1.0469999999999999</v>
      </c>
    </row>
    <row r="39" spans="1:3" ht="13.5" thickBot="1">
      <c r="A39" s="47"/>
      <c r="B39" s="48"/>
      <c r="C39" s="49"/>
    </row>
    <row r="40" spans="1:3" ht="30" customHeight="1">
      <c r="A40" s="50" t="s">
        <v>37</v>
      </c>
      <c r="B40" s="118" t="s">
        <v>38</v>
      </c>
      <c r="C40" s="118"/>
    </row>
    <row r="41" spans="1:3" ht="25.5">
      <c r="A41" s="22" t="s">
        <v>39</v>
      </c>
      <c r="B41" s="36" t="s">
        <v>40</v>
      </c>
      <c r="C41" s="51" t="str">
        <f>[12]С2.1!E12</f>
        <v>V</v>
      </c>
    </row>
    <row r="42" spans="1:3" ht="25.5">
      <c r="A42" s="22" t="s">
        <v>41</v>
      </c>
      <c r="B42" s="33" t="s">
        <v>42</v>
      </c>
      <c r="C42" s="51" t="str">
        <f>[12]С2.1!E13</f>
        <v>6 и менее баллов</v>
      </c>
    </row>
    <row r="43" spans="1:3" ht="25.5">
      <c r="A43" s="22" t="s">
        <v>43</v>
      </c>
      <c r="B43" s="33" t="s">
        <v>44</v>
      </c>
      <c r="C43" s="51" t="str">
        <f>[12]С2.1!E14</f>
        <v>от 200 до 500</v>
      </c>
    </row>
    <row r="44" spans="1:3" ht="25.5">
      <c r="A44" s="22" t="s">
        <v>45</v>
      </c>
      <c r="B44" s="33" t="s">
        <v>46</v>
      </c>
      <c r="C44" s="52" t="str">
        <f>[12]С2.1!E15</f>
        <v>нет</v>
      </c>
    </row>
    <row r="45" spans="1:3" ht="30">
      <c r="A45" s="22" t="s">
        <v>47</v>
      </c>
      <c r="B45" s="33" t="s">
        <v>48</v>
      </c>
      <c r="C45" s="34">
        <f>[12]С2!F18</f>
        <v>32402.627334033532</v>
      </c>
    </row>
    <row r="46" spans="1:3" ht="30">
      <c r="A46" s="22" t="s">
        <v>49</v>
      </c>
      <c r="B46" s="53" t="s">
        <v>50</v>
      </c>
      <c r="C46" s="34">
        <f>IF([12]С2!F19&gt;0,[12]С2!F19,[12]С2!F20)</f>
        <v>23441.524932855718</v>
      </c>
    </row>
    <row r="47" spans="1:3" ht="25.5">
      <c r="A47" s="22" t="s">
        <v>51</v>
      </c>
      <c r="B47" s="54" t="s">
        <v>52</v>
      </c>
      <c r="C47" s="34">
        <f>[12]С2.1!E19</f>
        <v>-38</v>
      </c>
    </row>
    <row r="48" spans="1:3" ht="25.5">
      <c r="A48" s="22" t="s">
        <v>53</v>
      </c>
      <c r="B48" s="54" t="s">
        <v>54</v>
      </c>
      <c r="C48" s="34" t="str">
        <f>[12]С2.1!E22</f>
        <v>нет</v>
      </c>
    </row>
    <row r="49" spans="1:3" ht="38.25">
      <c r="A49" s="22" t="s">
        <v>55</v>
      </c>
      <c r="B49" s="55" t="s">
        <v>56</v>
      </c>
      <c r="C49" s="34">
        <f>[12]С2.2!E10</f>
        <v>1287</v>
      </c>
    </row>
    <row r="50" spans="1:3" ht="25.5">
      <c r="A50" s="22" t="s">
        <v>57</v>
      </c>
      <c r="B50" s="56" t="s">
        <v>58</v>
      </c>
      <c r="C50" s="34">
        <f>[12]С2.2!E12</f>
        <v>5.97</v>
      </c>
    </row>
    <row r="51" spans="1:3" ht="52.5">
      <c r="A51" s="22" t="s">
        <v>59</v>
      </c>
      <c r="B51" s="57" t="s">
        <v>60</v>
      </c>
      <c r="C51" s="34">
        <f>[12]С2.2!E13</f>
        <v>1</v>
      </c>
    </row>
    <row r="52" spans="1:3" ht="27.75">
      <c r="A52" s="22" t="s">
        <v>61</v>
      </c>
      <c r="B52" s="56" t="s">
        <v>62</v>
      </c>
      <c r="C52" s="34">
        <f>[12]С2.2!E14</f>
        <v>12104</v>
      </c>
    </row>
    <row r="53" spans="1:3" ht="25.5">
      <c r="A53" s="22" t="s">
        <v>63</v>
      </c>
      <c r="B53" s="57" t="s">
        <v>64</v>
      </c>
      <c r="C53" s="35">
        <f>[12]С2.2!E15</f>
        <v>4.8000000000000001E-2</v>
      </c>
    </row>
    <row r="54" spans="1:3">
      <c r="A54" s="22" t="s">
        <v>65</v>
      </c>
      <c r="B54" s="57" t="s">
        <v>66</v>
      </c>
      <c r="C54" s="34">
        <f>[12]С2.2!E16</f>
        <v>1</v>
      </c>
    </row>
    <row r="55" spans="1:3" ht="15.75">
      <c r="A55" s="22" t="s">
        <v>67</v>
      </c>
      <c r="B55" s="58" t="s">
        <v>68</v>
      </c>
      <c r="C55" s="34">
        <f>[12]С2!F21</f>
        <v>1</v>
      </c>
    </row>
    <row r="56" spans="1:3" ht="30">
      <c r="A56" s="59" t="s">
        <v>69</v>
      </c>
      <c r="B56" s="33" t="s">
        <v>70</v>
      </c>
      <c r="C56" s="34">
        <f>[12]С2!F13</f>
        <v>169640.22915965237</v>
      </c>
    </row>
    <row r="57" spans="1:3" ht="30">
      <c r="A57" s="59" t="s">
        <v>71</v>
      </c>
      <c r="B57" s="58" t="s">
        <v>72</v>
      </c>
      <c r="C57" s="34">
        <f>[12]С2!F14</f>
        <v>113455</v>
      </c>
    </row>
    <row r="58" spans="1:3" ht="15.75">
      <c r="A58" s="59" t="s">
        <v>73</v>
      </c>
      <c r="B58" s="60" t="s">
        <v>74</v>
      </c>
      <c r="C58" s="40">
        <f>[12]С2!F15</f>
        <v>1.071</v>
      </c>
    </row>
    <row r="59" spans="1:3" ht="15.75">
      <c r="A59" s="59" t="s">
        <v>75</v>
      </c>
      <c r="B59" s="60" t="s">
        <v>76</v>
      </c>
      <c r="C59" s="40">
        <f>[12]С2!F16</f>
        <v>1</v>
      </c>
    </row>
    <row r="60" spans="1:3" ht="17.25">
      <c r="A60" s="59" t="s">
        <v>77</v>
      </c>
      <c r="B60" s="58" t="s">
        <v>78</v>
      </c>
      <c r="C60" s="34">
        <f>[12]С2!F17</f>
        <v>1.01</v>
      </c>
    </row>
    <row r="61" spans="1:3" s="63" customFormat="1" ht="14.25">
      <c r="A61" s="59" t="s">
        <v>79</v>
      </c>
      <c r="B61" s="61" t="s">
        <v>80</v>
      </c>
      <c r="C61" s="62">
        <f>[12]С2!F33</f>
        <v>10</v>
      </c>
    </row>
    <row r="62" spans="1:3" ht="30">
      <c r="A62" s="59" t="s">
        <v>81</v>
      </c>
      <c r="B62" s="64" t="s">
        <v>82</v>
      </c>
      <c r="C62" s="34">
        <f>[12]С2!F26</f>
        <v>953.2620690799688</v>
      </c>
    </row>
    <row r="63" spans="1:3" ht="17.25">
      <c r="A63" s="59" t="s">
        <v>83</v>
      </c>
      <c r="B63" s="53" t="s">
        <v>84</v>
      </c>
      <c r="C63" s="34">
        <f>[12]С2!F27</f>
        <v>0.16419829999999999</v>
      </c>
    </row>
    <row r="64" spans="1:3" ht="17.25">
      <c r="A64" s="59" t="s">
        <v>85</v>
      </c>
      <c r="B64" s="58" t="s">
        <v>86</v>
      </c>
      <c r="C64" s="62">
        <f>[12]С2!F28</f>
        <v>4200</v>
      </c>
    </row>
    <row r="65" spans="1:3" ht="42.75">
      <c r="A65" s="59" t="s">
        <v>87</v>
      </c>
      <c r="B65" s="33" t="s">
        <v>88</v>
      </c>
      <c r="C65" s="34">
        <f>[12]С2!F22</f>
        <v>35717.748653137714</v>
      </c>
    </row>
    <row r="66" spans="1:3" ht="30">
      <c r="A66" s="59" t="s">
        <v>89</v>
      </c>
      <c r="B66" s="60" t="s">
        <v>90</v>
      </c>
      <c r="C66" s="34">
        <f>[12]С2!F23</f>
        <v>1990</v>
      </c>
    </row>
    <row r="67" spans="1:3" ht="30">
      <c r="A67" s="59" t="s">
        <v>91</v>
      </c>
      <c r="B67" s="53" t="s">
        <v>92</v>
      </c>
      <c r="C67" s="34">
        <f>[12]С2.1!E27</f>
        <v>14307.876789999998</v>
      </c>
    </row>
    <row r="68" spans="1:3" ht="38.25">
      <c r="A68" s="59" t="s">
        <v>93</v>
      </c>
      <c r="B68" s="65" t="s">
        <v>94</v>
      </c>
      <c r="C68" s="52">
        <f>[12]С2.3!E21</f>
        <v>0</v>
      </c>
    </row>
    <row r="69" spans="1:3" ht="25.5">
      <c r="A69" s="59" t="s">
        <v>95</v>
      </c>
      <c r="B69" s="66" t="s">
        <v>96</v>
      </c>
      <c r="C69" s="67">
        <f>[12]С2.3!E11</f>
        <v>9.89</v>
      </c>
    </row>
    <row r="70" spans="1:3" ht="25.5">
      <c r="A70" s="59" t="s">
        <v>97</v>
      </c>
      <c r="B70" s="66" t="s">
        <v>98</v>
      </c>
      <c r="C70" s="62">
        <f>[12]С2.3!E13</f>
        <v>300</v>
      </c>
    </row>
    <row r="71" spans="1:3" ht="25.5">
      <c r="A71" s="59" t="s">
        <v>99</v>
      </c>
      <c r="B71" s="65" t="s">
        <v>100</v>
      </c>
      <c r="C71" s="68">
        <f>IF([12]С2.3!E22&gt;0,[12]С2.3!E22,[12]С2.3!E14)</f>
        <v>61211</v>
      </c>
    </row>
    <row r="72" spans="1:3" ht="38.25">
      <c r="A72" s="59" t="s">
        <v>101</v>
      </c>
      <c r="B72" s="65" t="s">
        <v>102</v>
      </c>
      <c r="C72" s="68">
        <f>IF([12]С2.3!E23&gt;0,[12]С2.3!E23,[12]С2.3!E15)</f>
        <v>45675</v>
      </c>
    </row>
    <row r="73" spans="1:3" ht="30">
      <c r="A73" s="59" t="s">
        <v>103</v>
      </c>
      <c r="B73" s="53" t="s">
        <v>104</v>
      </c>
      <c r="C73" s="34">
        <f>[12]С2.1!E28</f>
        <v>9541.9567200000001</v>
      </c>
    </row>
    <row r="74" spans="1:3" ht="38.25">
      <c r="A74" s="59" t="s">
        <v>105</v>
      </c>
      <c r="B74" s="65" t="s">
        <v>106</v>
      </c>
      <c r="C74" s="52">
        <f>[12]С2.3!E25</f>
        <v>0</v>
      </c>
    </row>
    <row r="75" spans="1:3" ht="25.5">
      <c r="A75" s="59" t="s">
        <v>107</v>
      </c>
      <c r="B75" s="66" t="s">
        <v>108</v>
      </c>
      <c r="C75" s="67">
        <f>[12]С2.3!E12</f>
        <v>0.56000000000000005</v>
      </c>
    </row>
    <row r="76" spans="1:3" ht="25.5">
      <c r="A76" s="59" t="s">
        <v>109</v>
      </c>
      <c r="B76" s="66" t="s">
        <v>98</v>
      </c>
      <c r="C76" s="62">
        <f>[12]С2.3!E13</f>
        <v>300</v>
      </c>
    </row>
    <row r="77" spans="1:3" ht="25.5">
      <c r="A77" s="59" t="s">
        <v>110</v>
      </c>
      <c r="B77" s="69" t="s">
        <v>111</v>
      </c>
      <c r="C77" s="68">
        <f>IF([12]С2.3!E26&gt;0,[12]С2.3!E26,[12]С2.3!E16)</f>
        <v>65637</v>
      </c>
    </row>
    <row r="78" spans="1:3" ht="38.25">
      <c r="A78" s="59" t="s">
        <v>112</v>
      </c>
      <c r="B78" s="69" t="s">
        <v>113</v>
      </c>
      <c r="C78" s="68">
        <f>IF([12]С2.3!E27&gt;0,[12]С2.3!E27,[12]С2.3!E17)</f>
        <v>31684</v>
      </c>
    </row>
    <row r="79" spans="1:3" ht="17.25">
      <c r="A79" s="59" t="s">
        <v>114</v>
      </c>
      <c r="B79" s="33" t="s">
        <v>115</v>
      </c>
      <c r="C79" s="35">
        <f>[12]С2!F29</f>
        <v>0.128978033685065</v>
      </c>
    </row>
    <row r="80" spans="1:3" ht="30">
      <c r="A80" s="59" t="s">
        <v>116</v>
      </c>
      <c r="B80" s="53" t="s">
        <v>117</v>
      </c>
      <c r="C80" s="70">
        <f>[12]С2!F30</f>
        <v>0.11668498168498169</v>
      </c>
    </row>
    <row r="81" spans="1:3" ht="17.25">
      <c r="A81" s="59" t="s">
        <v>118</v>
      </c>
      <c r="B81" s="71" t="s">
        <v>119</v>
      </c>
      <c r="C81" s="35">
        <f>[12]С2!F31</f>
        <v>0.13880000000000001</v>
      </c>
    </row>
    <row r="82" spans="1:3" s="63" customFormat="1" ht="18" thickBot="1">
      <c r="A82" s="72" t="s">
        <v>120</v>
      </c>
      <c r="B82" s="73" t="s">
        <v>121</v>
      </c>
      <c r="C82" s="74">
        <f>[12]С2!F32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[12]С3!F14</f>
        <v>6990.5574808698702</v>
      </c>
    </row>
    <row r="86" spans="1:3" s="63" customFormat="1" ht="42.75">
      <c r="A86" s="77" t="s">
        <v>126</v>
      </c>
      <c r="B86" s="53" t="s">
        <v>127</v>
      </c>
      <c r="C86" s="78">
        <f>[12]С3!F15</f>
        <v>0.2</v>
      </c>
    </row>
    <row r="87" spans="1:3" s="63" customFormat="1" ht="14.25">
      <c r="A87" s="77" t="s">
        <v>128</v>
      </c>
      <c r="B87" s="79" t="s">
        <v>129</v>
      </c>
      <c r="C87" s="62">
        <f>[12]С3!F18</f>
        <v>15</v>
      </c>
    </row>
    <row r="88" spans="1:3" s="63" customFormat="1" ht="17.25">
      <c r="A88" s="77" t="s">
        <v>130</v>
      </c>
      <c r="B88" s="33" t="s">
        <v>131</v>
      </c>
      <c r="C88" s="34">
        <f>[12]С3!F19</f>
        <v>3487.1555421534131</v>
      </c>
    </row>
    <row r="89" spans="1:3" s="63" customFormat="1" ht="55.5">
      <c r="A89" s="77" t="s">
        <v>132</v>
      </c>
      <c r="B89" s="53" t="s">
        <v>133</v>
      </c>
      <c r="C89" s="80">
        <f>[12]С3!F20</f>
        <v>2.1999999999999999E-2</v>
      </c>
    </row>
    <row r="90" spans="1:3" s="63" customFormat="1" ht="14.25">
      <c r="A90" s="77" t="s">
        <v>134</v>
      </c>
      <c r="B90" s="58" t="s">
        <v>80</v>
      </c>
      <c r="C90" s="62">
        <f>[12]С3!F21</f>
        <v>10</v>
      </c>
    </row>
    <row r="91" spans="1:3" s="63" customFormat="1" ht="17.25">
      <c r="A91" s="77" t="s">
        <v>135</v>
      </c>
      <c r="B91" s="33" t="s">
        <v>136</v>
      </c>
      <c r="C91" s="34">
        <f>[12]С3!F22</f>
        <v>2.8597862072399063</v>
      </c>
    </row>
    <row r="92" spans="1:3" s="63" customFormat="1" ht="55.5">
      <c r="A92" s="77" t="s">
        <v>137</v>
      </c>
      <c r="B92" s="53" t="s">
        <v>138</v>
      </c>
      <c r="C92" s="80">
        <f>[12]С3!F23</f>
        <v>3.0000000000000001E-3</v>
      </c>
    </row>
    <row r="93" spans="1:3" s="63" customFormat="1" ht="27.75" thickBot="1">
      <c r="A93" s="81" t="s">
        <v>139</v>
      </c>
      <c r="B93" s="82" t="s">
        <v>140</v>
      </c>
      <c r="C93" s="83">
        <f>[12]С3!F24</f>
        <v>953.2620690799688</v>
      </c>
    </row>
    <row r="94" spans="1:3" ht="13.5" thickBot="1">
      <c r="A94" s="47"/>
      <c r="B94" s="75"/>
      <c r="C94" s="15"/>
    </row>
    <row r="95" spans="1:3" ht="30" customHeight="1">
      <c r="A95" s="84" t="s">
        <v>141</v>
      </c>
      <c r="B95" s="118" t="s">
        <v>142</v>
      </c>
      <c r="C95" s="118"/>
    </row>
    <row r="96" spans="1:3" ht="30">
      <c r="A96" s="59" t="s">
        <v>143</v>
      </c>
      <c r="B96" s="33" t="s">
        <v>144</v>
      </c>
      <c r="C96" s="34">
        <f>[12]С4!F16</f>
        <v>1652.5</v>
      </c>
    </row>
    <row r="97" spans="1:3" ht="30">
      <c r="A97" s="59" t="s">
        <v>145</v>
      </c>
      <c r="B97" s="58" t="s">
        <v>146</v>
      </c>
      <c r="C97" s="34">
        <f>[12]С4!F17</f>
        <v>73547</v>
      </c>
    </row>
    <row r="98" spans="1:3" ht="17.25">
      <c r="A98" s="59" t="s">
        <v>147</v>
      </c>
      <c r="B98" s="58" t="s">
        <v>148</v>
      </c>
      <c r="C98" s="40">
        <f>[12]С4!F18</f>
        <v>0.02</v>
      </c>
    </row>
    <row r="99" spans="1:3" ht="30">
      <c r="A99" s="59" t="s">
        <v>149</v>
      </c>
      <c r="B99" s="58" t="s">
        <v>150</v>
      </c>
      <c r="C99" s="34">
        <f>[12]С4!F19</f>
        <v>12104</v>
      </c>
    </row>
    <row r="100" spans="1:3" ht="31.5">
      <c r="A100" s="59" t="s">
        <v>151</v>
      </c>
      <c r="B100" s="58" t="s">
        <v>152</v>
      </c>
      <c r="C100" s="40">
        <f>[12]С4!F20</f>
        <v>1.4999999999999999E-2</v>
      </c>
    </row>
    <row r="101" spans="1:3" ht="30">
      <c r="A101" s="59" t="s">
        <v>153</v>
      </c>
      <c r="B101" s="33" t="s">
        <v>154</v>
      </c>
      <c r="C101" s="34">
        <f>[12]С4!F21</f>
        <v>1933.1949342509995</v>
      </c>
    </row>
    <row r="102" spans="1:3" ht="24" customHeight="1">
      <c r="A102" s="59" t="s">
        <v>155</v>
      </c>
      <c r="B102" s="53" t="s">
        <v>156</v>
      </c>
      <c r="C102" s="85">
        <f>IF([12]С4.2!F8="да",[12]С4.2!D21,[12]С4.2!D15)</f>
        <v>0</v>
      </c>
    </row>
    <row r="103" spans="1:3" ht="68.25">
      <c r="A103" s="59" t="s">
        <v>157</v>
      </c>
      <c r="B103" s="53" t="s">
        <v>158</v>
      </c>
      <c r="C103" s="34">
        <f>[12]С4!F22</f>
        <v>3.6112641666666665</v>
      </c>
    </row>
    <row r="104" spans="1:3" ht="30">
      <c r="A104" s="59" t="s">
        <v>159</v>
      </c>
      <c r="B104" s="58" t="s">
        <v>160</v>
      </c>
      <c r="C104" s="34">
        <f>[12]С4!F23</f>
        <v>180</v>
      </c>
    </row>
    <row r="105" spans="1:3" ht="14.25">
      <c r="A105" s="59" t="s">
        <v>161</v>
      </c>
      <c r="B105" s="53" t="s">
        <v>162</v>
      </c>
      <c r="C105" s="34">
        <f>[12]С4!F24</f>
        <v>8497.1999999999989</v>
      </c>
    </row>
    <row r="106" spans="1:3" ht="14.25">
      <c r="A106" s="59" t="s">
        <v>163</v>
      </c>
      <c r="B106" s="58" t="s">
        <v>164</v>
      </c>
      <c r="C106" s="40">
        <f>[12]С4!F25</f>
        <v>0.35</v>
      </c>
    </row>
    <row r="107" spans="1:3" ht="17.25">
      <c r="A107" s="59" t="s">
        <v>165</v>
      </c>
      <c r="B107" s="33" t="s">
        <v>166</v>
      </c>
      <c r="C107" s="34">
        <f>[12]С4!F26</f>
        <v>48.56532</v>
      </c>
    </row>
    <row r="108" spans="1:3" ht="25.5">
      <c r="A108" s="59" t="s">
        <v>167</v>
      </c>
      <c r="B108" s="53" t="s">
        <v>94</v>
      </c>
      <c r="C108" s="85">
        <f>[12]С4.3!E16</f>
        <v>0</v>
      </c>
    </row>
    <row r="109" spans="1:3" ht="25.5">
      <c r="A109" s="59" t="s">
        <v>168</v>
      </c>
      <c r="B109" s="53" t="s">
        <v>169</v>
      </c>
      <c r="C109" s="34">
        <f>[12]С4.3!E17</f>
        <v>12.32</v>
      </c>
    </row>
    <row r="110" spans="1:3" ht="38.25">
      <c r="A110" s="59" t="s">
        <v>170</v>
      </c>
      <c r="B110" s="53" t="s">
        <v>106</v>
      </c>
      <c r="C110" s="85">
        <f>[12]С4.3!E18</f>
        <v>0</v>
      </c>
    </row>
    <row r="111" spans="1:3">
      <c r="A111" s="59" t="s">
        <v>171</v>
      </c>
      <c r="B111" s="53" t="s">
        <v>172</v>
      </c>
      <c r="C111" s="34">
        <f>[12]С4.3!E19</f>
        <v>26.27</v>
      </c>
    </row>
    <row r="112" spans="1:3">
      <c r="A112" s="59" t="s">
        <v>173</v>
      </c>
      <c r="B112" s="58" t="s">
        <v>174</v>
      </c>
      <c r="C112" s="34">
        <f>[12]С4.3!E11</f>
        <v>1871</v>
      </c>
    </row>
    <row r="113" spans="1:3">
      <c r="A113" s="59" t="s">
        <v>175</v>
      </c>
      <c r="B113" s="58" t="s">
        <v>176</v>
      </c>
      <c r="C113" s="52">
        <f>[12]С4.3!E12</f>
        <v>1636</v>
      </c>
    </row>
    <row r="114" spans="1:3">
      <c r="A114" s="59" t="s">
        <v>177</v>
      </c>
      <c r="B114" s="58" t="s">
        <v>178</v>
      </c>
      <c r="C114" s="52">
        <f>[12]С4.3!E13</f>
        <v>204</v>
      </c>
    </row>
    <row r="115" spans="1:3" ht="30">
      <c r="A115" s="59" t="s">
        <v>179</v>
      </c>
      <c r="B115" s="33" t="s">
        <v>180</v>
      </c>
      <c r="C115" s="34">
        <f>[12]С4!F27</f>
        <v>1326.0219970470876</v>
      </c>
    </row>
    <row r="116" spans="1:3" ht="25.5">
      <c r="A116" s="59" t="s">
        <v>181</v>
      </c>
      <c r="B116" s="53" t="s">
        <v>182</v>
      </c>
      <c r="C116" s="34">
        <f>[12]С4!F28</f>
        <v>1018.4500745369336</v>
      </c>
    </row>
    <row r="117" spans="1:3" ht="42.75">
      <c r="A117" s="59" t="s">
        <v>183</v>
      </c>
      <c r="B117" s="53" t="s">
        <v>184</v>
      </c>
      <c r="C117" s="34">
        <f>[12]С4!F29</f>
        <v>307.57192251015391</v>
      </c>
    </row>
    <row r="118" spans="1:3" ht="30">
      <c r="A118" s="59" t="s">
        <v>185</v>
      </c>
      <c r="B118" s="39" t="s">
        <v>186</v>
      </c>
      <c r="C118" s="34">
        <f>[12]С4!F30</f>
        <v>2251.9626995304752</v>
      </c>
    </row>
    <row r="119" spans="1:3" ht="42.75">
      <c r="A119" s="59" t="s">
        <v>187</v>
      </c>
      <c r="B119" s="86" t="s">
        <v>188</v>
      </c>
      <c r="C119" s="34">
        <f>[12]С4!F33</f>
        <v>1518.7207452533896</v>
      </c>
    </row>
    <row r="120" spans="1:3" ht="30">
      <c r="A120" s="59" t="s">
        <v>189</v>
      </c>
      <c r="B120" s="87" t="s">
        <v>190</v>
      </c>
      <c r="C120" s="34">
        <f>[12]С4!F35</f>
        <v>17.040680999999999</v>
      </c>
    </row>
    <row r="121" spans="1:3" ht="14.25">
      <c r="A121" s="59" t="s">
        <v>191</v>
      </c>
      <c r="B121" s="56" t="s">
        <v>192</v>
      </c>
      <c r="C121" s="34">
        <f>[12]С4!F36</f>
        <v>14319.9</v>
      </c>
    </row>
    <row r="122" spans="1:3" ht="28.5" thickBot="1">
      <c r="A122" s="72" t="s">
        <v>193</v>
      </c>
      <c r="B122" s="88" t="s">
        <v>194</v>
      </c>
      <c r="C122" s="83">
        <f>[12]С4!F37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[12]С5!F17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[12]С2!F37</f>
        <v>20.818139999999996</v>
      </c>
    </row>
    <row r="136" spans="1:4" ht="14.25">
      <c r="A136" s="59" t="s">
        <v>216</v>
      </c>
      <c r="B136" s="101" t="s">
        <v>217</v>
      </c>
      <c r="C136" s="34">
        <f>[12]С2!F38</f>
        <v>7</v>
      </c>
    </row>
    <row r="137" spans="1:4" ht="17.25">
      <c r="A137" s="59" t="s">
        <v>218</v>
      </c>
      <c r="B137" s="101" t="s">
        <v>219</v>
      </c>
      <c r="C137" s="34">
        <f>[12]С2!F40</f>
        <v>0.97</v>
      </c>
    </row>
    <row r="138" spans="1:4" ht="15" thickBot="1">
      <c r="A138" s="72" t="s">
        <v>220</v>
      </c>
      <c r="B138" s="102" t="s">
        <v>221</v>
      </c>
      <c r="C138" s="46">
        <f>[12]С2!F42</f>
        <v>0.35</v>
      </c>
    </row>
    <row r="139" spans="1:4" s="89" customFormat="1" ht="13.5" thickBot="1">
      <c r="A139" s="47"/>
      <c r="B139" s="75"/>
      <c r="C139" s="15"/>
    </row>
    <row r="140" spans="1:4" ht="30">
      <c r="A140" s="84" t="s">
        <v>222</v>
      </c>
      <c r="B140" s="103" t="s">
        <v>223</v>
      </c>
      <c r="C140" s="104">
        <f>[12]С2!F35</f>
        <v>1.3822747209000001</v>
      </c>
      <c r="D140" s="89"/>
    </row>
    <row r="141" spans="1:4" ht="22.7" customHeight="1" thickBot="1">
      <c r="A141" s="72" t="s">
        <v>224</v>
      </c>
      <c r="B141" s="120" t="s">
        <v>225</v>
      </c>
      <c r="C141" s="120"/>
      <c r="D141" s="89"/>
    </row>
    <row r="142" spans="1:4" ht="13.5" thickBot="1">
      <c r="A142" s="105"/>
      <c r="B142" s="106" t="s">
        <v>226</v>
      </c>
      <c r="C142" s="107"/>
      <c r="D142" s="89"/>
    </row>
    <row r="143" spans="1:4">
      <c r="A143" s="105"/>
      <c r="B143" s="108">
        <v>2020</v>
      </c>
      <c r="C143" s="109">
        <f>[12]С2.5!$E$11</f>
        <v>-2.9000000000000026E-2</v>
      </c>
      <c r="D143" s="89"/>
    </row>
    <row r="144" spans="1:4">
      <c r="A144" s="105"/>
      <c r="B144" s="110">
        <f>B143+1</f>
        <v>2021</v>
      </c>
      <c r="C144" s="111">
        <f>[12]С2.5!$F$11</f>
        <v>0.245</v>
      </c>
      <c r="D144" s="89"/>
    </row>
    <row r="145" spans="1:4">
      <c r="A145" s="105"/>
      <c r="B145" s="110">
        <f t="shared" ref="B145:B208" si="0">B144+1</f>
        <v>2022</v>
      </c>
      <c r="C145" s="111">
        <f>[12]С2.5!$G$11</f>
        <v>0.121</v>
      </c>
      <c r="D145" s="89"/>
    </row>
    <row r="146" spans="1:4" ht="13.5" thickBot="1">
      <c r="A146" s="105"/>
      <c r="B146" s="112">
        <f t="shared" si="0"/>
        <v>2023</v>
      </c>
      <c r="C146" s="113">
        <f>[12]С2.5!$H$11</f>
        <v>0.02</v>
      </c>
      <c r="D146" s="89"/>
    </row>
    <row r="147" spans="1:4" hidden="1">
      <c r="A147" s="105"/>
      <c r="B147" s="114">
        <f t="shared" si="0"/>
        <v>2024</v>
      </c>
      <c r="C147" s="115">
        <f>[12]С2.5!$I$11</f>
        <v>-2.93E-2</v>
      </c>
      <c r="D147" s="89"/>
    </row>
    <row r="148" spans="1:4" hidden="1">
      <c r="A148" s="105"/>
      <c r="B148" s="110">
        <f t="shared" si="0"/>
        <v>2025</v>
      </c>
      <c r="C148" s="111">
        <f>[12]С2.5!$J$11</f>
        <v>0.21215960863291</v>
      </c>
      <c r="D148" s="89"/>
    </row>
    <row r="149" spans="1:4" hidden="1">
      <c r="A149" s="105"/>
      <c r="B149" s="110">
        <f t="shared" si="0"/>
        <v>2026</v>
      </c>
      <c r="C149" s="111">
        <f>[12]С2.5!$K$11</f>
        <v>3.5813361771260002E-2</v>
      </c>
      <c r="D149" s="89"/>
    </row>
    <row r="150" spans="1:4" hidden="1">
      <c r="A150" s="105"/>
      <c r="B150" s="110">
        <f t="shared" si="0"/>
        <v>2027</v>
      </c>
      <c r="C150" s="111">
        <f>[12]С2.5!$L$11</f>
        <v>3.2682303599220003E-2</v>
      </c>
      <c r="D150" s="89"/>
    </row>
    <row r="151" spans="1:4" hidden="1">
      <c r="A151" s="105"/>
      <c r="B151" s="110">
        <f t="shared" si="0"/>
        <v>2028</v>
      </c>
      <c r="C151" s="111">
        <f>[12]С2.5!$M$11</f>
        <v>0</v>
      </c>
      <c r="D151" s="89"/>
    </row>
    <row r="152" spans="1:4" hidden="1">
      <c r="A152" s="105"/>
      <c r="B152" s="110">
        <f t="shared" si="0"/>
        <v>2029</v>
      </c>
      <c r="C152" s="111">
        <f>[12]С2.5!$N$11</f>
        <v>0</v>
      </c>
      <c r="D152" s="89"/>
    </row>
    <row r="153" spans="1:4" hidden="1">
      <c r="A153" s="105"/>
      <c r="B153" s="110">
        <f t="shared" si="0"/>
        <v>2030</v>
      </c>
      <c r="C153" s="111">
        <f>[12]С2.5!$O$11</f>
        <v>0</v>
      </c>
      <c r="D153" s="89"/>
    </row>
    <row r="154" spans="1:4" hidden="1">
      <c r="A154" s="105"/>
      <c r="B154" s="110">
        <f t="shared" si="0"/>
        <v>2031</v>
      </c>
      <c r="C154" s="111">
        <f>[12]С2.5!$P$11</f>
        <v>0</v>
      </c>
      <c r="D154" s="89"/>
    </row>
    <row r="155" spans="1:4" hidden="1">
      <c r="A155" s="89"/>
      <c r="B155" s="110">
        <f t="shared" si="0"/>
        <v>2032</v>
      </c>
      <c r="C155" s="111">
        <f>[12]С2.5!$Q$11</f>
        <v>0</v>
      </c>
      <c r="D155" s="89"/>
    </row>
    <row r="156" spans="1:4" hidden="1">
      <c r="A156" s="89"/>
      <c r="B156" s="110">
        <f t="shared" si="0"/>
        <v>2033</v>
      </c>
      <c r="C156" s="111">
        <f>[12]С2.5!$R$11</f>
        <v>0</v>
      </c>
      <c r="D156" s="89"/>
    </row>
    <row r="157" spans="1:4" hidden="1">
      <c r="B157" s="110">
        <f t="shared" si="0"/>
        <v>2034</v>
      </c>
      <c r="C157" s="111">
        <f>[12]С2.5!$S$11</f>
        <v>0</v>
      </c>
    </row>
    <row r="158" spans="1:4" hidden="1">
      <c r="B158" s="110">
        <f t="shared" si="0"/>
        <v>2035</v>
      </c>
      <c r="C158" s="111">
        <f>[12]С2.5!$T$11</f>
        <v>0</v>
      </c>
    </row>
    <row r="159" spans="1:4" hidden="1">
      <c r="B159" s="110">
        <f t="shared" si="0"/>
        <v>2036</v>
      </c>
      <c r="C159" s="111">
        <f>[12]С2.5!$U$11</f>
        <v>0</v>
      </c>
    </row>
    <row r="160" spans="1:4" hidden="1">
      <c r="B160" s="110">
        <f t="shared" si="0"/>
        <v>2037</v>
      </c>
      <c r="C160" s="111">
        <f>[12]С2.5!$V$11</f>
        <v>0</v>
      </c>
    </row>
    <row r="161" spans="2:3" hidden="1">
      <c r="B161" s="110">
        <f t="shared" si="0"/>
        <v>2038</v>
      </c>
      <c r="C161" s="111">
        <f>[12]С2.5!$W$11</f>
        <v>0</v>
      </c>
    </row>
    <row r="162" spans="2:3" hidden="1">
      <c r="B162" s="110">
        <f t="shared" si="0"/>
        <v>2039</v>
      </c>
      <c r="C162" s="111">
        <f>[12]С2.5!$X$11</f>
        <v>0</v>
      </c>
    </row>
    <row r="163" spans="2:3" hidden="1">
      <c r="B163" s="110">
        <f t="shared" si="0"/>
        <v>2040</v>
      </c>
      <c r="C163" s="111">
        <f>[12]С2.5!$Y$11</f>
        <v>0</v>
      </c>
    </row>
    <row r="164" spans="2:3" hidden="1">
      <c r="B164" s="110">
        <f t="shared" si="0"/>
        <v>2041</v>
      </c>
      <c r="C164" s="111">
        <f>[12]С2.5!$Z$11</f>
        <v>0</v>
      </c>
    </row>
    <row r="165" spans="2:3" hidden="1">
      <c r="B165" s="110">
        <f t="shared" si="0"/>
        <v>2042</v>
      </c>
      <c r="C165" s="111">
        <f>[12]С2.5!$AA$11</f>
        <v>0</v>
      </c>
    </row>
    <row r="166" spans="2:3" hidden="1">
      <c r="B166" s="110">
        <f t="shared" si="0"/>
        <v>2043</v>
      </c>
      <c r="C166" s="111">
        <f>[12]С2.5!$AB$11</f>
        <v>0</v>
      </c>
    </row>
    <row r="167" spans="2:3" hidden="1">
      <c r="B167" s="110">
        <f t="shared" si="0"/>
        <v>2044</v>
      </c>
      <c r="C167" s="111">
        <f>[12]С2.5!$AC$11</f>
        <v>0</v>
      </c>
    </row>
    <row r="168" spans="2:3" hidden="1">
      <c r="B168" s="110">
        <f t="shared" si="0"/>
        <v>2045</v>
      </c>
      <c r="C168" s="111">
        <f>[12]С2.5!$AD$11</f>
        <v>0</v>
      </c>
    </row>
    <row r="169" spans="2:3" hidden="1">
      <c r="B169" s="110">
        <f t="shared" si="0"/>
        <v>2046</v>
      </c>
      <c r="C169" s="111">
        <f>[12]С2.5!$AE$11</f>
        <v>0</v>
      </c>
    </row>
    <row r="170" spans="2:3" hidden="1">
      <c r="B170" s="110">
        <f t="shared" si="0"/>
        <v>2047</v>
      </c>
      <c r="C170" s="111">
        <f>[12]С2.5!$AF$11</f>
        <v>0</v>
      </c>
    </row>
    <row r="171" spans="2:3" hidden="1">
      <c r="B171" s="110">
        <f t="shared" si="0"/>
        <v>2048</v>
      </c>
      <c r="C171" s="111">
        <f>[12]С2.5!$AG$11</f>
        <v>0</v>
      </c>
    </row>
    <row r="172" spans="2:3" hidden="1">
      <c r="B172" s="110">
        <f t="shared" si="0"/>
        <v>2049</v>
      </c>
      <c r="C172" s="111">
        <f>[12]С2.5!$AH$11</f>
        <v>0</v>
      </c>
    </row>
    <row r="173" spans="2:3" hidden="1">
      <c r="B173" s="110">
        <f t="shared" si="0"/>
        <v>2050</v>
      </c>
      <c r="C173" s="111">
        <f>[12]С2.5!$AI$11</f>
        <v>0</v>
      </c>
    </row>
    <row r="174" spans="2:3" hidden="1">
      <c r="B174" s="110">
        <f t="shared" si="0"/>
        <v>2051</v>
      </c>
      <c r="C174" s="111">
        <f>[12]С2.5!$AJ$11</f>
        <v>0</v>
      </c>
    </row>
    <row r="175" spans="2:3" hidden="1">
      <c r="B175" s="110">
        <f t="shared" si="0"/>
        <v>2052</v>
      </c>
      <c r="C175" s="111">
        <f>[12]С2.5!$AK$11</f>
        <v>0</v>
      </c>
    </row>
    <row r="176" spans="2:3" hidden="1">
      <c r="B176" s="110">
        <f t="shared" si="0"/>
        <v>2053</v>
      </c>
      <c r="C176" s="111">
        <f>[12]С2.5!$AL$11</f>
        <v>0</v>
      </c>
    </row>
    <row r="177" spans="2:3" hidden="1">
      <c r="B177" s="110">
        <f t="shared" si="0"/>
        <v>2054</v>
      </c>
      <c r="C177" s="111">
        <f>[12]С2.5!$AM$11</f>
        <v>0</v>
      </c>
    </row>
    <row r="178" spans="2:3" hidden="1">
      <c r="B178" s="110">
        <f t="shared" si="0"/>
        <v>2055</v>
      </c>
      <c r="C178" s="111">
        <f>[12]С2.5!$AN$11</f>
        <v>0</v>
      </c>
    </row>
    <row r="179" spans="2:3" hidden="1">
      <c r="B179" s="110">
        <f t="shared" si="0"/>
        <v>2056</v>
      </c>
      <c r="C179" s="111">
        <f>[12]С2.5!$AO$11</f>
        <v>0</v>
      </c>
    </row>
    <row r="180" spans="2:3" hidden="1">
      <c r="B180" s="110">
        <f t="shared" si="0"/>
        <v>2057</v>
      </c>
      <c r="C180" s="111">
        <f>[12]С2.5!$AP$11</f>
        <v>0</v>
      </c>
    </row>
    <row r="181" spans="2:3" hidden="1">
      <c r="B181" s="110">
        <f t="shared" si="0"/>
        <v>2058</v>
      </c>
      <c r="C181" s="111">
        <f>[12]С2.5!$AQ$11</f>
        <v>0</v>
      </c>
    </row>
    <row r="182" spans="2:3" hidden="1">
      <c r="B182" s="110">
        <f t="shared" si="0"/>
        <v>2059</v>
      </c>
      <c r="C182" s="111">
        <f>[12]С2.5!$AR$11</f>
        <v>0</v>
      </c>
    </row>
    <row r="183" spans="2:3" hidden="1">
      <c r="B183" s="110">
        <f t="shared" si="0"/>
        <v>2060</v>
      </c>
      <c r="C183" s="111">
        <f>[12]С2.5!$AS$11</f>
        <v>0</v>
      </c>
    </row>
    <row r="184" spans="2:3" hidden="1">
      <c r="B184" s="110">
        <f t="shared" si="0"/>
        <v>2061</v>
      </c>
      <c r="C184" s="111">
        <f>[12]С2.5!$AT$11</f>
        <v>0</v>
      </c>
    </row>
    <row r="185" spans="2:3" hidden="1">
      <c r="B185" s="110">
        <f t="shared" si="0"/>
        <v>2062</v>
      </c>
      <c r="C185" s="111">
        <f>[12]С2.5!$AU$11</f>
        <v>0</v>
      </c>
    </row>
    <row r="186" spans="2:3" hidden="1">
      <c r="B186" s="110">
        <f t="shared" si="0"/>
        <v>2063</v>
      </c>
      <c r="C186" s="111">
        <f>[12]С2.5!$AV$11</f>
        <v>0</v>
      </c>
    </row>
    <row r="187" spans="2:3" hidden="1">
      <c r="B187" s="110">
        <f t="shared" si="0"/>
        <v>2064</v>
      </c>
      <c r="C187" s="111">
        <f>[12]С2.5!$AW$11</f>
        <v>0</v>
      </c>
    </row>
    <row r="188" spans="2:3" hidden="1">
      <c r="B188" s="110">
        <f t="shared" si="0"/>
        <v>2065</v>
      </c>
      <c r="C188" s="111">
        <f>[12]С2.5!$AX$11</f>
        <v>0</v>
      </c>
    </row>
    <row r="189" spans="2:3" hidden="1">
      <c r="B189" s="110">
        <f t="shared" si="0"/>
        <v>2066</v>
      </c>
      <c r="C189" s="111">
        <f>[12]С2.5!$AY$11</f>
        <v>0</v>
      </c>
    </row>
    <row r="190" spans="2:3" hidden="1">
      <c r="B190" s="110">
        <f t="shared" si="0"/>
        <v>2067</v>
      </c>
      <c r="C190" s="111">
        <f>[12]С2.5!$AZ$11</f>
        <v>0</v>
      </c>
    </row>
    <row r="191" spans="2:3" hidden="1">
      <c r="B191" s="110">
        <f t="shared" si="0"/>
        <v>2068</v>
      </c>
      <c r="C191" s="111">
        <f>[12]С2.5!$BA$11</f>
        <v>0</v>
      </c>
    </row>
    <row r="192" spans="2:3" hidden="1">
      <c r="B192" s="110">
        <f t="shared" si="0"/>
        <v>2069</v>
      </c>
      <c r="C192" s="111">
        <f>[12]С2.5!$BB$11</f>
        <v>0</v>
      </c>
    </row>
    <row r="193" spans="2:3" hidden="1">
      <c r="B193" s="110">
        <f t="shared" si="0"/>
        <v>2070</v>
      </c>
      <c r="C193" s="111">
        <f>[12]С2.5!$BC$11</f>
        <v>0</v>
      </c>
    </row>
    <row r="194" spans="2:3" hidden="1">
      <c r="B194" s="110">
        <f t="shared" si="0"/>
        <v>2071</v>
      </c>
      <c r="C194" s="111">
        <f>[12]С2.5!$BD$11</f>
        <v>0</v>
      </c>
    </row>
    <row r="195" spans="2:3" hidden="1">
      <c r="B195" s="110">
        <f t="shared" si="0"/>
        <v>2072</v>
      </c>
      <c r="C195" s="111">
        <f>[12]С2.5!$BE$11</f>
        <v>0</v>
      </c>
    </row>
    <row r="196" spans="2:3" hidden="1">
      <c r="B196" s="110">
        <f t="shared" si="0"/>
        <v>2073</v>
      </c>
      <c r="C196" s="111">
        <f>[12]С2.5!$BF$11</f>
        <v>0</v>
      </c>
    </row>
    <row r="197" spans="2:3" hidden="1">
      <c r="B197" s="110">
        <f t="shared" si="0"/>
        <v>2074</v>
      </c>
      <c r="C197" s="111">
        <f>[12]С2.5!$BG$11</f>
        <v>0</v>
      </c>
    </row>
    <row r="198" spans="2:3" hidden="1">
      <c r="B198" s="110">
        <f t="shared" si="0"/>
        <v>2075</v>
      </c>
      <c r="C198" s="111">
        <f>[12]С2.5!$BH$11</f>
        <v>0</v>
      </c>
    </row>
    <row r="199" spans="2:3" hidden="1">
      <c r="B199" s="110">
        <f t="shared" si="0"/>
        <v>2076</v>
      </c>
      <c r="C199" s="111">
        <f>[12]С2.5!$BI$11</f>
        <v>0</v>
      </c>
    </row>
    <row r="200" spans="2:3" hidden="1">
      <c r="B200" s="110">
        <f t="shared" si="0"/>
        <v>2077</v>
      </c>
      <c r="C200" s="111">
        <f>[12]С2.5!$BJ$11</f>
        <v>0</v>
      </c>
    </row>
    <row r="201" spans="2:3" hidden="1">
      <c r="B201" s="110">
        <f t="shared" si="0"/>
        <v>2078</v>
      </c>
      <c r="C201" s="111">
        <f>[12]С2.5!$BK$11</f>
        <v>0</v>
      </c>
    </row>
    <row r="202" spans="2:3" hidden="1">
      <c r="B202" s="110">
        <f t="shared" si="0"/>
        <v>2079</v>
      </c>
      <c r="C202" s="111">
        <f>[12]С2.5!$BL$11</f>
        <v>0</v>
      </c>
    </row>
    <row r="203" spans="2:3" hidden="1">
      <c r="B203" s="110">
        <f t="shared" si="0"/>
        <v>2080</v>
      </c>
      <c r="C203" s="111">
        <f>[12]С2.5!$BM$11</f>
        <v>0</v>
      </c>
    </row>
    <row r="204" spans="2:3" hidden="1">
      <c r="B204" s="110">
        <f t="shared" si="0"/>
        <v>2081</v>
      </c>
      <c r="C204" s="111">
        <f>[12]С2.5!$BN$11</f>
        <v>0</v>
      </c>
    </row>
    <row r="205" spans="2:3" hidden="1">
      <c r="B205" s="110">
        <f t="shared" si="0"/>
        <v>2082</v>
      </c>
      <c r="C205" s="111">
        <f>[12]С2.5!$BO$11</f>
        <v>0</v>
      </c>
    </row>
    <row r="206" spans="2:3" hidden="1">
      <c r="B206" s="110">
        <f t="shared" si="0"/>
        <v>2083</v>
      </c>
      <c r="C206" s="111">
        <f>[12]С2.5!$BP$11</f>
        <v>0</v>
      </c>
    </row>
    <row r="207" spans="2:3" hidden="1">
      <c r="B207" s="110">
        <f t="shared" si="0"/>
        <v>2084</v>
      </c>
      <c r="C207" s="111">
        <f>[12]С2.5!$BQ$11</f>
        <v>0</v>
      </c>
    </row>
    <row r="208" spans="2:3" hidden="1">
      <c r="B208" s="110">
        <f t="shared" si="0"/>
        <v>2085</v>
      </c>
      <c r="C208" s="111">
        <f>[12]С2.5!$BR$11</f>
        <v>0</v>
      </c>
    </row>
    <row r="209" spans="2:3" hidden="1">
      <c r="B209" s="110">
        <f t="shared" ref="B209:B223" si="1">B208+1</f>
        <v>2086</v>
      </c>
      <c r="C209" s="111">
        <f>[12]С2.5!$BS$11</f>
        <v>0</v>
      </c>
    </row>
    <row r="210" spans="2:3" hidden="1">
      <c r="B210" s="110">
        <f t="shared" si="1"/>
        <v>2087</v>
      </c>
      <c r="C210" s="111">
        <f>[12]С2.5!$BT$11</f>
        <v>0</v>
      </c>
    </row>
    <row r="211" spans="2:3" hidden="1">
      <c r="B211" s="110">
        <f t="shared" si="1"/>
        <v>2088</v>
      </c>
      <c r="C211" s="111">
        <f>[12]С2.5!$BU$11</f>
        <v>0</v>
      </c>
    </row>
    <row r="212" spans="2:3" hidden="1">
      <c r="B212" s="110">
        <f t="shared" si="1"/>
        <v>2089</v>
      </c>
      <c r="C212" s="111">
        <f>[12]С2.5!$BV$11</f>
        <v>0</v>
      </c>
    </row>
    <row r="213" spans="2:3" hidden="1">
      <c r="B213" s="110">
        <f t="shared" si="1"/>
        <v>2090</v>
      </c>
      <c r="C213" s="111">
        <f>[12]С2.5!$BW$11</f>
        <v>0</v>
      </c>
    </row>
    <row r="214" spans="2:3" hidden="1">
      <c r="B214" s="110">
        <f t="shared" si="1"/>
        <v>2091</v>
      </c>
      <c r="C214" s="111">
        <f>[12]С2.5!$BX$11</f>
        <v>0</v>
      </c>
    </row>
    <row r="215" spans="2:3" hidden="1">
      <c r="B215" s="110">
        <f t="shared" si="1"/>
        <v>2092</v>
      </c>
      <c r="C215" s="111">
        <f>[12]С2.5!$BY$11</f>
        <v>0</v>
      </c>
    </row>
    <row r="216" spans="2:3" hidden="1">
      <c r="B216" s="110">
        <f t="shared" si="1"/>
        <v>2093</v>
      </c>
      <c r="C216" s="111">
        <f>[12]С2.5!$BZ$11</f>
        <v>0</v>
      </c>
    </row>
    <row r="217" spans="2:3" hidden="1">
      <c r="B217" s="110">
        <f t="shared" si="1"/>
        <v>2094</v>
      </c>
      <c r="C217" s="111">
        <f>[12]С2.5!$CA$11</f>
        <v>0</v>
      </c>
    </row>
    <row r="218" spans="2:3" hidden="1">
      <c r="B218" s="110">
        <f t="shared" si="1"/>
        <v>2095</v>
      </c>
      <c r="C218" s="111">
        <f>[12]С2.5!$CB$11</f>
        <v>0</v>
      </c>
    </row>
    <row r="219" spans="2:3" hidden="1">
      <c r="B219" s="110">
        <f t="shared" si="1"/>
        <v>2096</v>
      </c>
      <c r="C219" s="111">
        <f>[12]С2.5!$CC$11</f>
        <v>0</v>
      </c>
    </row>
    <row r="220" spans="2:3" hidden="1">
      <c r="B220" s="110">
        <f t="shared" si="1"/>
        <v>2097</v>
      </c>
      <c r="C220" s="111">
        <f>[12]С2.5!$CD$11</f>
        <v>0</v>
      </c>
    </row>
    <row r="221" spans="2:3" hidden="1">
      <c r="B221" s="110">
        <f t="shared" si="1"/>
        <v>2098</v>
      </c>
      <c r="C221" s="111">
        <f>[12]С2.5!$CE$11</f>
        <v>0</v>
      </c>
    </row>
    <row r="222" spans="2:3" hidden="1">
      <c r="B222" s="110">
        <f t="shared" si="1"/>
        <v>2099</v>
      </c>
      <c r="C222" s="111">
        <f>[12]С2.5!$CF$11</f>
        <v>0</v>
      </c>
    </row>
    <row r="223" spans="2:3" ht="13.5" hidden="1" thickBot="1">
      <c r="B223" s="112">
        <f t="shared" si="1"/>
        <v>2100</v>
      </c>
      <c r="C223" s="113">
        <f>[12]С2.5!$CG$11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7409" r:id="rId3" name="Button 1">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D2" sqref="D1:D1048576"/>
    </sheetView>
  </sheetViews>
  <sheetFormatPr defaultRowHeight="12.75"/>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21" t="s">
        <v>0</v>
      </c>
      <c r="C1" s="121"/>
    </row>
    <row r="2" spans="1:3">
      <c r="A2" s="3"/>
      <c r="B2" s="4" t="s">
        <v>1</v>
      </c>
      <c r="C2" s="5">
        <f ca="1">TODAY()</f>
        <v>44944</v>
      </c>
    </row>
    <row r="3" spans="1:3">
      <c r="A3" s="3"/>
      <c r="B3" s="6" t="s">
        <v>2</v>
      </c>
    </row>
    <row r="4" spans="1:3" ht="25.5">
      <c r="A4" s="8"/>
      <c r="B4" s="9" t="str">
        <f>[13]И1!D13</f>
        <v>Субъект Российской Федерации</v>
      </c>
      <c r="C4" s="10" t="str">
        <f>[13]И1!E13</f>
        <v>Новосибирская область</v>
      </c>
    </row>
    <row r="5" spans="1:3" ht="38.25">
      <c r="A5" s="8"/>
      <c r="B5" s="9" t="str">
        <f>[13]И1!D14</f>
        <v>Тип муниципального образования (выберите из списка)</v>
      </c>
      <c r="C5" s="10" t="str">
        <f>[13]И1!E14</f>
        <v>село Савкино, Баганский муниципальный район</v>
      </c>
    </row>
    <row r="6" spans="1:3">
      <c r="A6" s="8"/>
      <c r="B6" s="9" t="str">
        <f>IF([13]И1!E15="","",[13]И1!D15)</f>
        <v/>
      </c>
      <c r="C6" s="10" t="str">
        <f>IF([13]И1!E15="","",[13]И1!E15)</f>
        <v/>
      </c>
    </row>
    <row r="7" spans="1:3">
      <c r="A7" s="8"/>
      <c r="B7" s="9" t="str">
        <f>[13]И1!D16</f>
        <v>Код ОКТМО</v>
      </c>
      <c r="C7" s="11" t="str">
        <f>[13]И1!E16</f>
        <v>50603422101</v>
      </c>
    </row>
    <row r="8" spans="1:3">
      <c r="A8" s="8"/>
      <c r="B8" s="12" t="str">
        <f>[13]И1!D17</f>
        <v>Система теплоснабжения</v>
      </c>
      <c r="C8" s="13">
        <f>[13]И1!E17</f>
        <v>0</v>
      </c>
    </row>
    <row r="9" spans="1:3">
      <c r="A9" s="8"/>
      <c r="B9" s="9" t="str">
        <f>[13]И1!D8</f>
        <v>Период регулирования (i)-й</v>
      </c>
      <c r="C9" s="14">
        <f>[13]И1!E8</f>
        <v>2023</v>
      </c>
    </row>
    <row r="10" spans="1:3">
      <c r="A10" s="8"/>
      <c r="B10" s="9" t="str">
        <f>[13]И1!D9</f>
        <v>Период регулирования (i-1)-й</v>
      </c>
      <c r="C10" s="14">
        <f>[13]И1!E9</f>
        <v>2022</v>
      </c>
    </row>
    <row r="11" spans="1:3">
      <c r="A11" s="8"/>
      <c r="B11" s="9" t="str">
        <f>[13]И1!D10</f>
        <v>Период регулирования (i-2)-й</v>
      </c>
      <c r="C11" s="14">
        <f>[13]И1!E10</f>
        <v>2021</v>
      </c>
    </row>
    <row r="12" spans="1:3">
      <c r="A12" s="8"/>
      <c r="B12" s="9" t="str">
        <f>[13]И1!D11</f>
        <v>Базовый год (б)</v>
      </c>
      <c r="C12" s="14">
        <f>[13]И1!E11</f>
        <v>2019</v>
      </c>
    </row>
    <row r="13" spans="1:3" ht="38.25">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4156.2504823333511</v>
      </c>
    </row>
    <row r="18" spans="1:3" ht="42.75">
      <c r="A18" s="22" t="s">
        <v>8</v>
      </c>
      <c r="B18" s="25" t="s">
        <v>9</v>
      </c>
      <c r="C18" s="26">
        <f>[13]С1!F12</f>
        <v>1026.9635406420482</v>
      </c>
    </row>
    <row r="19" spans="1:3" ht="42.75">
      <c r="A19" s="22" t="s">
        <v>10</v>
      </c>
      <c r="B19" s="25" t="s">
        <v>11</v>
      </c>
      <c r="C19" s="26">
        <f>[13]С2!F12</f>
        <v>2104.5557832384511</v>
      </c>
    </row>
    <row r="20" spans="1:3" ht="30">
      <c r="A20" s="22" t="s">
        <v>12</v>
      </c>
      <c r="B20" s="25" t="s">
        <v>13</v>
      </c>
      <c r="C20" s="26">
        <f>[13]С3!F12</f>
        <v>503.43463965707434</v>
      </c>
    </row>
    <row r="21" spans="1:3" ht="42.75">
      <c r="A21" s="22" t="s">
        <v>14</v>
      </c>
      <c r="B21" s="25" t="s">
        <v>15</v>
      </c>
      <c r="C21" s="26">
        <f>[13]С4!F12</f>
        <v>439.80141129904445</v>
      </c>
    </row>
    <row r="22" spans="1:3" ht="30">
      <c r="A22" s="22" t="s">
        <v>16</v>
      </c>
      <c r="B22" s="25" t="s">
        <v>17</v>
      </c>
      <c r="C22" s="26">
        <f>[13]С5!F12</f>
        <v>81.495107496732373</v>
      </c>
    </row>
    <row r="23" spans="1:3" ht="43.5" thickBot="1">
      <c r="A23" s="27" t="s">
        <v>18</v>
      </c>
      <c r="B23" s="117" t="s">
        <v>19</v>
      </c>
      <c r="C23" s="28" t="str">
        <f>[13]С6!F12</f>
        <v>-</v>
      </c>
    </row>
    <row r="24" spans="1:3" ht="13.5" thickBot="1">
      <c r="A24" s="3"/>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[13]С1.1!E16</f>
        <v>5100</v>
      </c>
    </row>
    <row r="29" spans="1:3" ht="42.75">
      <c r="A29" s="22" t="s">
        <v>10</v>
      </c>
      <c r="B29" s="33" t="s">
        <v>22</v>
      </c>
      <c r="C29" s="34">
        <f>[13]С1.1!E27</f>
        <v>2761.3333333333335</v>
      </c>
    </row>
    <row r="30" spans="1:3" ht="17.25">
      <c r="A30" s="22" t="s">
        <v>12</v>
      </c>
      <c r="B30" s="33" t="s">
        <v>23</v>
      </c>
      <c r="C30" s="35">
        <f>[13]С1.1!E19</f>
        <v>0.59499999999999997</v>
      </c>
    </row>
    <row r="31" spans="1:3" ht="17.25">
      <c r="A31" s="22" t="s">
        <v>14</v>
      </c>
      <c r="B31" s="33" t="s">
        <v>24</v>
      </c>
      <c r="C31" s="35">
        <f>[13]С1.1!E20</f>
        <v>-0.113</v>
      </c>
    </row>
    <row r="32" spans="1:3" ht="30">
      <c r="A32" s="22" t="s">
        <v>16</v>
      </c>
      <c r="B32" s="36" t="s">
        <v>25</v>
      </c>
      <c r="C32" s="37">
        <f>[13]С1!F13</f>
        <v>176.4</v>
      </c>
    </row>
    <row r="33" spans="1:3">
      <c r="A33" s="22" t="s">
        <v>18</v>
      </c>
      <c r="B33" s="36" t="s">
        <v>26</v>
      </c>
      <c r="C33" s="38">
        <f>[13]С1!F16</f>
        <v>7000</v>
      </c>
    </row>
    <row r="34" spans="1:3" ht="14.25">
      <c r="A34" s="22" t="s">
        <v>27</v>
      </c>
      <c r="B34" s="39" t="s">
        <v>28</v>
      </c>
      <c r="C34" s="40">
        <f>[13]С1!F17</f>
        <v>0.72857142857142854</v>
      </c>
    </row>
    <row r="35" spans="1:3" ht="15.75">
      <c r="A35" s="41" t="s">
        <v>29</v>
      </c>
      <c r="B35" s="42" t="s">
        <v>30</v>
      </c>
      <c r="C35" s="40">
        <f>[13]С1!F20</f>
        <v>21.588411179999994</v>
      </c>
    </row>
    <row r="36" spans="1:3" ht="15.75">
      <c r="A36" s="41" t="s">
        <v>31</v>
      </c>
      <c r="B36" s="43" t="s">
        <v>32</v>
      </c>
      <c r="C36" s="40">
        <f>[13]С1!F21</f>
        <v>20.818139999999996</v>
      </c>
    </row>
    <row r="37" spans="1:3" ht="14.25">
      <c r="A37" s="41" t="s">
        <v>33</v>
      </c>
      <c r="B37" s="44" t="s">
        <v>34</v>
      </c>
      <c r="C37" s="40">
        <f>[13]С1!F22</f>
        <v>1.0369999999999999</v>
      </c>
    </row>
    <row r="38" spans="1:3" ht="53.25" thickBot="1">
      <c r="A38" s="27" t="s">
        <v>35</v>
      </c>
      <c r="B38" s="45" t="s">
        <v>36</v>
      </c>
      <c r="C38" s="46">
        <f>[13]С1!F23</f>
        <v>1.0469999999999999</v>
      </c>
    </row>
    <row r="39" spans="1:3" ht="13.5" thickBot="1">
      <c r="A39" s="47"/>
      <c r="B39" s="48"/>
      <c r="C39" s="49"/>
    </row>
    <row r="40" spans="1:3" ht="30" customHeight="1">
      <c r="A40" s="50" t="s">
        <v>37</v>
      </c>
      <c r="B40" s="118" t="s">
        <v>38</v>
      </c>
      <c r="C40" s="118"/>
    </row>
    <row r="41" spans="1:3" ht="25.5">
      <c r="A41" s="22" t="s">
        <v>39</v>
      </c>
      <c r="B41" s="36" t="s">
        <v>40</v>
      </c>
      <c r="C41" s="51" t="str">
        <f>[13]С2.1!E12</f>
        <v>V</v>
      </c>
    </row>
    <row r="42" spans="1:3" ht="25.5">
      <c r="A42" s="22" t="s">
        <v>41</v>
      </c>
      <c r="B42" s="33" t="s">
        <v>42</v>
      </c>
      <c r="C42" s="51" t="str">
        <f>[13]С2.1!E13</f>
        <v>6 и менее баллов</v>
      </c>
    </row>
    <row r="43" spans="1:3" ht="25.5">
      <c r="A43" s="22" t="s">
        <v>43</v>
      </c>
      <c r="B43" s="33" t="s">
        <v>44</v>
      </c>
      <c r="C43" s="51" t="str">
        <f>[13]С2.1!E14</f>
        <v>от 200 до 500</v>
      </c>
    </row>
    <row r="44" spans="1:3" ht="25.5">
      <c r="A44" s="22" t="s">
        <v>45</v>
      </c>
      <c r="B44" s="33" t="s">
        <v>46</v>
      </c>
      <c r="C44" s="52" t="str">
        <f>[13]С2.1!E15</f>
        <v>нет</v>
      </c>
    </row>
    <row r="45" spans="1:3" ht="30">
      <c r="A45" s="22" t="s">
        <v>47</v>
      </c>
      <c r="B45" s="33" t="s">
        <v>48</v>
      </c>
      <c r="C45" s="34">
        <f>[13]С2!F18</f>
        <v>32402.627334033532</v>
      </c>
    </row>
    <row r="46" spans="1:3" ht="30">
      <c r="A46" s="22" t="s">
        <v>49</v>
      </c>
      <c r="B46" s="53" t="s">
        <v>50</v>
      </c>
      <c r="C46" s="34">
        <f>IF([13]С2!F19&gt;0,[13]С2!F19,[13]С2!F20)</f>
        <v>23441.524932855718</v>
      </c>
    </row>
    <row r="47" spans="1:3" ht="25.5">
      <c r="A47" s="22" t="s">
        <v>51</v>
      </c>
      <c r="B47" s="54" t="s">
        <v>52</v>
      </c>
      <c r="C47" s="34">
        <f>[13]С2.1!E19</f>
        <v>-38</v>
      </c>
    </row>
    <row r="48" spans="1:3" ht="25.5">
      <c r="A48" s="22" t="s">
        <v>53</v>
      </c>
      <c r="B48" s="54" t="s">
        <v>54</v>
      </c>
      <c r="C48" s="34" t="str">
        <f>[13]С2.1!E22</f>
        <v>нет</v>
      </c>
    </row>
    <row r="49" spans="1:3" ht="38.25">
      <c r="A49" s="22" t="s">
        <v>55</v>
      </c>
      <c r="B49" s="55" t="s">
        <v>56</v>
      </c>
      <c r="C49" s="34">
        <f>[13]С2.2!E10</f>
        <v>1287</v>
      </c>
    </row>
    <row r="50" spans="1:3" ht="25.5">
      <c r="A50" s="22" t="s">
        <v>57</v>
      </c>
      <c r="B50" s="56" t="s">
        <v>58</v>
      </c>
      <c r="C50" s="34">
        <f>[13]С2.2!E12</f>
        <v>5.97</v>
      </c>
    </row>
    <row r="51" spans="1:3" ht="52.5">
      <c r="A51" s="22" t="s">
        <v>59</v>
      </c>
      <c r="B51" s="57" t="s">
        <v>60</v>
      </c>
      <c r="C51" s="34">
        <f>[13]С2.2!E13</f>
        <v>1</v>
      </c>
    </row>
    <row r="52" spans="1:3" ht="27.75">
      <c r="A52" s="22" t="s">
        <v>61</v>
      </c>
      <c r="B52" s="56" t="s">
        <v>62</v>
      </c>
      <c r="C52" s="34">
        <f>[13]С2.2!E14</f>
        <v>12104</v>
      </c>
    </row>
    <row r="53" spans="1:3" ht="25.5">
      <c r="A53" s="22" t="s">
        <v>63</v>
      </c>
      <c r="B53" s="57" t="s">
        <v>64</v>
      </c>
      <c r="C53" s="35">
        <f>[13]С2.2!E15</f>
        <v>4.8000000000000001E-2</v>
      </c>
    </row>
    <row r="54" spans="1:3">
      <c r="A54" s="22" t="s">
        <v>65</v>
      </c>
      <c r="B54" s="57" t="s">
        <v>66</v>
      </c>
      <c r="C54" s="34">
        <f>[13]С2.2!E16</f>
        <v>1</v>
      </c>
    </row>
    <row r="55" spans="1:3" ht="15.75">
      <c r="A55" s="22" t="s">
        <v>67</v>
      </c>
      <c r="B55" s="58" t="s">
        <v>68</v>
      </c>
      <c r="C55" s="34">
        <f>[13]С2!F21</f>
        <v>1</v>
      </c>
    </row>
    <row r="56" spans="1:3" ht="30">
      <c r="A56" s="59" t="s">
        <v>69</v>
      </c>
      <c r="B56" s="33" t="s">
        <v>70</v>
      </c>
      <c r="C56" s="34">
        <f>[13]С2!F13</f>
        <v>169640.22915965237</v>
      </c>
    </row>
    <row r="57" spans="1:3" ht="30">
      <c r="A57" s="59" t="s">
        <v>71</v>
      </c>
      <c r="B57" s="58" t="s">
        <v>72</v>
      </c>
      <c r="C57" s="34">
        <f>[13]С2!F14</f>
        <v>113455</v>
      </c>
    </row>
    <row r="58" spans="1:3" ht="15.75">
      <c r="A58" s="59" t="s">
        <v>73</v>
      </c>
      <c r="B58" s="60" t="s">
        <v>74</v>
      </c>
      <c r="C58" s="40">
        <f>[13]С2!F15</f>
        <v>1.071</v>
      </c>
    </row>
    <row r="59" spans="1:3" ht="15.75">
      <c r="A59" s="59" t="s">
        <v>75</v>
      </c>
      <c r="B59" s="60" t="s">
        <v>76</v>
      </c>
      <c r="C59" s="40">
        <f>[13]С2!F16</f>
        <v>1</v>
      </c>
    </row>
    <row r="60" spans="1:3" ht="17.25">
      <c r="A60" s="59" t="s">
        <v>77</v>
      </c>
      <c r="B60" s="58" t="s">
        <v>78</v>
      </c>
      <c r="C60" s="34">
        <f>[13]С2!F17</f>
        <v>1.01</v>
      </c>
    </row>
    <row r="61" spans="1:3" s="63" customFormat="1" ht="14.25">
      <c r="A61" s="59" t="s">
        <v>79</v>
      </c>
      <c r="B61" s="61" t="s">
        <v>80</v>
      </c>
      <c r="C61" s="62">
        <f>[13]С2!F33</f>
        <v>10</v>
      </c>
    </row>
    <row r="62" spans="1:3" ht="30">
      <c r="A62" s="59" t="s">
        <v>81</v>
      </c>
      <c r="B62" s="64" t="s">
        <v>82</v>
      </c>
      <c r="C62" s="34">
        <f>[13]С2!F26</f>
        <v>953.2620690799688</v>
      </c>
    </row>
    <row r="63" spans="1:3" ht="17.25">
      <c r="A63" s="59" t="s">
        <v>83</v>
      </c>
      <c r="B63" s="53" t="s">
        <v>84</v>
      </c>
      <c r="C63" s="34">
        <f>[13]С2!F27</f>
        <v>0.16419829999999999</v>
      </c>
    </row>
    <row r="64" spans="1:3" ht="17.25">
      <c r="A64" s="59" t="s">
        <v>85</v>
      </c>
      <c r="B64" s="58" t="s">
        <v>86</v>
      </c>
      <c r="C64" s="62">
        <f>[13]С2!F28</f>
        <v>4200</v>
      </c>
    </row>
    <row r="65" spans="1:3" ht="42.75">
      <c r="A65" s="59" t="s">
        <v>87</v>
      </c>
      <c r="B65" s="33" t="s">
        <v>88</v>
      </c>
      <c r="C65" s="34">
        <f>[13]С2!F22</f>
        <v>35717.748653137714</v>
      </c>
    </row>
    <row r="66" spans="1:3" ht="30">
      <c r="A66" s="59" t="s">
        <v>89</v>
      </c>
      <c r="B66" s="60" t="s">
        <v>90</v>
      </c>
      <c r="C66" s="34">
        <f>[13]С2!F23</f>
        <v>1990</v>
      </c>
    </row>
    <row r="67" spans="1:3" ht="30">
      <c r="A67" s="59" t="s">
        <v>91</v>
      </c>
      <c r="B67" s="53" t="s">
        <v>92</v>
      </c>
      <c r="C67" s="34">
        <f>[13]С2.1!E27</f>
        <v>14307.876789999998</v>
      </c>
    </row>
    <row r="68" spans="1:3" ht="38.25">
      <c r="A68" s="59" t="s">
        <v>93</v>
      </c>
      <c r="B68" s="65" t="s">
        <v>94</v>
      </c>
      <c r="C68" s="52">
        <f>[13]С2.3!E21</f>
        <v>0</v>
      </c>
    </row>
    <row r="69" spans="1:3" ht="25.5">
      <c r="A69" s="59" t="s">
        <v>95</v>
      </c>
      <c r="B69" s="66" t="s">
        <v>96</v>
      </c>
      <c r="C69" s="67">
        <f>[13]С2.3!E11</f>
        <v>9.89</v>
      </c>
    </row>
    <row r="70" spans="1:3" ht="25.5">
      <c r="A70" s="59" t="s">
        <v>97</v>
      </c>
      <c r="B70" s="66" t="s">
        <v>98</v>
      </c>
      <c r="C70" s="62">
        <f>[13]С2.3!E13</f>
        <v>300</v>
      </c>
    </row>
    <row r="71" spans="1:3" ht="25.5">
      <c r="A71" s="59" t="s">
        <v>99</v>
      </c>
      <c r="B71" s="65" t="s">
        <v>100</v>
      </c>
      <c r="C71" s="68">
        <f>IF([13]С2.3!E22&gt;0,[13]С2.3!E22,[13]С2.3!E14)</f>
        <v>61211</v>
      </c>
    </row>
    <row r="72" spans="1:3" ht="38.25">
      <c r="A72" s="59" t="s">
        <v>101</v>
      </c>
      <c r="B72" s="65" t="s">
        <v>102</v>
      </c>
      <c r="C72" s="68">
        <f>IF([13]С2.3!E23&gt;0,[13]С2.3!E23,[13]С2.3!E15)</f>
        <v>45675</v>
      </c>
    </row>
    <row r="73" spans="1:3" ht="30">
      <c r="A73" s="59" t="s">
        <v>103</v>
      </c>
      <c r="B73" s="53" t="s">
        <v>104</v>
      </c>
      <c r="C73" s="34">
        <f>[13]С2.1!E28</f>
        <v>9541.9567200000001</v>
      </c>
    </row>
    <row r="74" spans="1:3" ht="38.25">
      <c r="A74" s="59" t="s">
        <v>105</v>
      </c>
      <c r="B74" s="65" t="s">
        <v>106</v>
      </c>
      <c r="C74" s="52">
        <f>[13]С2.3!E25</f>
        <v>0</v>
      </c>
    </row>
    <row r="75" spans="1:3" ht="25.5">
      <c r="A75" s="59" t="s">
        <v>107</v>
      </c>
      <c r="B75" s="66" t="s">
        <v>108</v>
      </c>
      <c r="C75" s="67">
        <f>[13]С2.3!E12</f>
        <v>0.56000000000000005</v>
      </c>
    </row>
    <row r="76" spans="1:3" ht="25.5">
      <c r="A76" s="59" t="s">
        <v>109</v>
      </c>
      <c r="B76" s="66" t="s">
        <v>98</v>
      </c>
      <c r="C76" s="62">
        <f>[13]С2.3!E13</f>
        <v>300</v>
      </c>
    </row>
    <row r="77" spans="1:3" ht="25.5">
      <c r="A77" s="59" t="s">
        <v>110</v>
      </c>
      <c r="B77" s="69" t="s">
        <v>111</v>
      </c>
      <c r="C77" s="68">
        <f>IF([13]С2.3!E26&gt;0,[13]С2.3!E26,[13]С2.3!E16)</f>
        <v>65637</v>
      </c>
    </row>
    <row r="78" spans="1:3" ht="38.25">
      <c r="A78" s="59" t="s">
        <v>112</v>
      </c>
      <c r="B78" s="69" t="s">
        <v>113</v>
      </c>
      <c r="C78" s="68">
        <f>IF([13]С2.3!E27&gt;0,[13]С2.3!E27,[13]С2.3!E17)</f>
        <v>31684</v>
      </c>
    </row>
    <row r="79" spans="1:3" ht="17.25">
      <c r="A79" s="59" t="s">
        <v>114</v>
      </c>
      <c r="B79" s="33" t="s">
        <v>115</v>
      </c>
      <c r="C79" s="35">
        <f>[13]С2!F29</f>
        <v>0.128978033685065</v>
      </c>
    </row>
    <row r="80" spans="1:3" ht="30">
      <c r="A80" s="59" t="s">
        <v>116</v>
      </c>
      <c r="B80" s="53" t="s">
        <v>117</v>
      </c>
      <c r="C80" s="70">
        <f>[13]С2!F30</f>
        <v>0.11668498168498169</v>
      </c>
    </row>
    <row r="81" spans="1:3" ht="17.25">
      <c r="A81" s="59" t="s">
        <v>118</v>
      </c>
      <c r="B81" s="71" t="s">
        <v>119</v>
      </c>
      <c r="C81" s="35">
        <f>[13]С2!F31</f>
        <v>0.13880000000000001</v>
      </c>
    </row>
    <row r="82" spans="1:3" s="63" customFormat="1" ht="18" thickBot="1">
      <c r="A82" s="72" t="s">
        <v>120</v>
      </c>
      <c r="B82" s="73" t="s">
        <v>121</v>
      </c>
      <c r="C82" s="74">
        <f>[13]С2!F32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[13]С3!F14</f>
        <v>6990.5574808698702</v>
      </c>
    </row>
    <row r="86" spans="1:3" s="63" customFormat="1" ht="42.75">
      <c r="A86" s="77" t="s">
        <v>126</v>
      </c>
      <c r="B86" s="53" t="s">
        <v>127</v>
      </c>
      <c r="C86" s="78">
        <f>[13]С3!F15</f>
        <v>0.2</v>
      </c>
    </row>
    <row r="87" spans="1:3" s="63" customFormat="1" ht="14.25">
      <c r="A87" s="77" t="s">
        <v>128</v>
      </c>
      <c r="B87" s="79" t="s">
        <v>129</v>
      </c>
      <c r="C87" s="62">
        <f>[13]С3!F18</f>
        <v>15</v>
      </c>
    </row>
    <row r="88" spans="1:3" s="63" customFormat="1" ht="17.25">
      <c r="A88" s="77" t="s">
        <v>130</v>
      </c>
      <c r="B88" s="33" t="s">
        <v>131</v>
      </c>
      <c r="C88" s="34">
        <f>[13]С3!F19</f>
        <v>3487.1555421534131</v>
      </c>
    </row>
    <row r="89" spans="1:3" s="63" customFormat="1" ht="55.5">
      <c r="A89" s="77" t="s">
        <v>132</v>
      </c>
      <c r="B89" s="53" t="s">
        <v>133</v>
      </c>
      <c r="C89" s="80">
        <f>[13]С3!F20</f>
        <v>2.1999999999999999E-2</v>
      </c>
    </row>
    <row r="90" spans="1:3" s="63" customFormat="1" ht="14.25">
      <c r="A90" s="77" t="s">
        <v>134</v>
      </c>
      <c r="B90" s="58" t="s">
        <v>80</v>
      </c>
      <c r="C90" s="62">
        <f>[13]С3!F21</f>
        <v>10</v>
      </c>
    </row>
    <row r="91" spans="1:3" s="63" customFormat="1" ht="17.25">
      <c r="A91" s="77" t="s">
        <v>135</v>
      </c>
      <c r="B91" s="33" t="s">
        <v>136</v>
      </c>
      <c r="C91" s="34">
        <f>[13]С3!F22</f>
        <v>2.8597862072399063</v>
      </c>
    </row>
    <row r="92" spans="1:3" s="63" customFormat="1" ht="55.5">
      <c r="A92" s="77" t="s">
        <v>137</v>
      </c>
      <c r="B92" s="53" t="s">
        <v>138</v>
      </c>
      <c r="C92" s="80">
        <f>[13]С3!F23</f>
        <v>3.0000000000000001E-3</v>
      </c>
    </row>
    <row r="93" spans="1:3" s="63" customFormat="1" ht="27.75" thickBot="1">
      <c r="A93" s="81" t="s">
        <v>139</v>
      </c>
      <c r="B93" s="82" t="s">
        <v>140</v>
      </c>
      <c r="C93" s="83">
        <f>[13]С3!F24</f>
        <v>953.2620690799688</v>
      </c>
    </row>
    <row r="94" spans="1:3" ht="13.5" thickBot="1">
      <c r="A94" s="47"/>
      <c r="B94" s="75"/>
      <c r="C94" s="15"/>
    </row>
    <row r="95" spans="1:3" ht="30" customHeight="1">
      <c r="A95" s="84" t="s">
        <v>141</v>
      </c>
      <c r="B95" s="118" t="s">
        <v>142</v>
      </c>
      <c r="C95" s="118"/>
    </row>
    <row r="96" spans="1:3" ht="30">
      <c r="A96" s="59" t="s">
        <v>143</v>
      </c>
      <c r="B96" s="33" t="s">
        <v>144</v>
      </c>
      <c r="C96" s="34">
        <f>[13]С4!F16</f>
        <v>1652.5</v>
      </c>
    </row>
    <row r="97" spans="1:3" ht="30">
      <c r="A97" s="59" t="s">
        <v>145</v>
      </c>
      <c r="B97" s="58" t="s">
        <v>146</v>
      </c>
      <c r="C97" s="34">
        <f>[13]С4!F17</f>
        <v>73547</v>
      </c>
    </row>
    <row r="98" spans="1:3" ht="17.25">
      <c r="A98" s="59" t="s">
        <v>147</v>
      </c>
      <c r="B98" s="58" t="s">
        <v>148</v>
      </c>
      <c r="C98" s="40">
        <f>[13]С4!F18</f>
        <v>0.02</v>
      </c>
    </row>
    <row r="99" spans="1:3" ht="30">
      <c r="A99" s="59" t="s">
        <v>149</v>
      </c>
      <c r="B99" s="58" t="s">
        <v>150</v>
      </c>
      <c r="C99" s="34">
        <f>[13]С4!F19</f>
        <v>12104</v>
      </c>
    </row>
    <row r="100" spans="1:3" ht="31.5">
      <c r="A100" s="59" t="s">
        <v>151</v>
      </c>
      <c r="B100" s="58" t="s">
        <v>152</v>
      </c>
      <c r="C100" s="40">
        <f>[13]С4!F20</f>
        <v>1.4999999999999999E-2</v>
      </c>
    </row>
    <row r="101" spans="1:3" ht="30">
      <c r="A101" s="59" t="s">
        <v>153</v>
      </c>
      <c r="B101" s="33" t="s">
        <v>154</v>
      </c>
      <c r="C101" s="34">
        <f>[13]С4!F21</f>
        <v>1933.1949342509995</v>
      </c>
    </row>
    <row r="102" spans="1:3" ht="24" customHeight="1">
      <c r="A102" s="59" t="s">
        <v>155</v>
      </c>
      <c r="B102" s="53" t="s">
        <v>156</v>
      </c>
      <c r="C102" s="85">
        <f>IF([13]С4.2!F8="да",[13]С4.2!D21,[13]С4.2!D15)</f>
        <v>0</v>
      </c>
    </row>
    <row r="103" spans="1:3" ht="68.25">
      <c r="A103" s="59" t="s">
        <v>157</v>
      </c>
      <c r="B103" s="53" t="s">
        <v>158</v>
      </c>
      <c r="C103" s="34">
        <f>[13]С4!F22</f>
        <v>3.6112641666666665</v>
      </c>
    </row>
    <row r="104" spans="1:3" ht="30">
      <c r="A104" s="59" t="s">
        <v>159</v>
      </c>
      <c r="B104" s="58" t="s">
        <v>160</v>
      </c>
      <c r="C104" s="34">
        <f>[13]С4!F23</f>
        <v>180</v>
      </c>
    </row>
    <row r="105" spans="1:3" ht="14.25">
      <c r="A105" s="59" t="s">
        <v>161</v>
      </c>
      <c r="B105" s="53" t="s">
        <v>162</v>
      </c>
      <c r="C105" s="34">
        <f>[13]С4!F24</f>
        <v>8497.1999999999989</v>
      </c>
    </row>
    <row r="106" spans="1:3" ht="14.25">
      <c r="A106" s="59" t="s">
        <v>163</v>
      </c>
      <c r="B106" s="58" t="s">
        <v>164</v>
      </c>
      <c r="C106" s="40">
        <f>[13]С4!F25</f>
        <v>0.35</v>
      </c>
    </row>
    <row r="107" spans="1:3" ht="17.25">
      <c r="A107" s="59" t="s">
        <v>165</v>
      </c>
      <c r="B107" s="33" t="s">
        <v>166</v>
      </c>
      <c r="C107" s="34">
        <f>[13]С4!F26</f>
        <v>84.757559999999998</v>
      </c>
    </row>
    <row r="108" spans="1:3" ht="25.5">
      <c r="A108" s="59" t="s">
        <v>167</v>
      </c>
      <c r="B108" s="53" t="s">
        <v>94</v>
      </c>
      <c r="C108" s="85">
        <f>[13]С4.3!E16</f>
        <v>0</v>
      </c>
    </row>
    <row r="109" spans="1:3" ht="25.5">
      <c r="A109" s="59" t="s">
        <v>168</v>
      </c>
      <c r="B109" s="53" t="s">
        <v>169</v>
      </c>
      <c r="C109" s="34">
        <f>[13]С4.3!E17</f>
        <v>22.64</v>
      </c>
    </row>
    <row r="110" spans="1:3" ht="38.25">
      <c r="A110" s="59" t="s">
        <v>170</v>
      </c>
      <c r="B110" s="53" t="s">
        <v>106</v>
      </c>
      <c r="C110" s="85">
        <f>[13]С4.3!E18</f>
        <v>0</v>
      </c>
    </row>
    <row r="111" spans="1:3">
      <c r="A111" s="59" t="s">
        <v>171</v>
      </c>
      <c r="B111" s="53" t="s">
        <v>172</v>
      </c>
      <c r="C111" s="34">
        <f>[13]С4.3!E19</f>
        <v>26.27</v>
      </c>
    </row>
    <row r="112" spans="1:3">
      <c r="A112" s="59" t="s">
        <v>173</v>
      </c>
      <c r="B112" s="58" t="s">
        <v>174</v>
      </c>
      <c r="C112" s="34">
        <f>[13]С4.3!E11</f>
        <v>1871</v>
      </c>
    </row>
    <row r="113" spans="1:3">
      <c r="A113" s="59" t="s">
        <v>175</v>
      </c>
      <c r="B113" s="58" t="s">
        <v>176</v>
      </c>
      <c r="C113" s="52">
        <f>[13]С4.3!E12</f>
        <v>1636</v>
      </c>
    </row>
    <row r="114" spans="1:3">
      <c r="A114" s="59" t="s">
        <v>177</v>
      </c>
      <c r="B114" s="58" t="s">
        <v>178</v>
      </c>
      <c r="C114" s="52">
        <f>[13]С4.3!E13</f>
        <v>204</v>
      </c>
    </row>
    <row r="115" spans="1:3" ht="30">
      <c r="A115" s="59" t="s">
        <v>179</v>
      </c>
      <c r="B115" s="33" t="s">
        <v>180</v>
      </c>
      <c r="C115" s="34">
        <f>[13]С4!F27</f>
        <v>1326.0219970470876</v>
      </c>
    </row>
    <row r="116" spans="1:3" ht="25.5">
      <c r="A116" s="59" t="s">
        <v>181</v>
      </c>
      <c r="B116" s="53" t="s">
        <v>182</v>
      </c>
      <c r="C116" s="34">
        <f>[13]С4!F28</f>
        <v>1018.4500745369336</v>
      </c>
    </row>
    <row r="117" spans="1:3" ht="42.75">
      <c r="A117" s="59" t="s">
        <v>183</v>
      </c>
      <c r="B117" s="53" t="s">
        <v>184</v>
      </c>
      <c r="C117" s="34">
        <f>[13]С4!F29</f>
        <v>307.57192251015391</v>
      </c>
    </row>
    <row r="118" spans="1:3" ht="30">
      <c r="A118" s="59" t="s">
        <v>185</v>
      </c>
      <c r="B118" s="39" t="s">
        <v>186</v>
      </c>
      <c r="C118" s="34">
        <f>[13]С4!F30</f>
        <v>2249.3469696780521</v>
      </c>
    </row>
    <row r="119" spans="1:3" ht="42.75">
      <c r="A119" s="59" t="s">
        <v>187</v>
      </c>
      <c r="B119" s="86" t="s">
        <v>188</v>
      </c>
      <c r="C119" s="34">
        <f>[13]С4!F33</f>
        <v>1513.6036344787292</v>
      </c>
    </row>
    <row r="120" spans="1:3" ht="30">
      <c r="A120" s="59" t="s">
        <v>189</v>
      </c>
      <c r="B120" s="87" t="s">
        <v>190</v>
      </c>
      <c r="C120" s="34">
        <f>[13]С4!F35</f>
        <v>17.040680999999999</v>
      </c>
    </row>
    <row r="121" spans="1:3" ht="14.25">
      <c r="A121" s="59" t="s">
        <v>191</v>
      </c>
      <c r="B121" s="56" t="s">
        <v>192</v>
      </c>
      <c r="C121" s="34">
        <f>[13]С4!F36</f>
        <v>14319.9</v>
      </c>
    </row>
    <row r="122" spans="1:3" ht="28.5" thickBot="1">
      <c r="A122" s="72" t="s">
        <v>193</v>
      </c>
      <c r="B122" s="88" t="s">
        <v>194</v>
      </c>
      <c r="C122" s="83">
        <f>[13]С4!F37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[13]С5!F17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4" ht="42.75" hidden="1">
      <c r="A129" s="59" t="s">
        <v>204</v>
      </c>
      <c r="B129" s="86" t="s">
        <v>205</v>
      </c>
      <c r="C129" s="92"/>
    </row>
    <row r="130" spans="1:4" ht="69" thickBot="1">
      <c r="A130" s="72" t="s">
        <v>206</v>
      </c>
      <c r="B130" s="93" t="s">
        <v>207</v>
      </c>
      <c r="C130" s="94" t="s">
        <v>203</v>
      </c>
    </row>
    <row r="131" spans="1:4" ht="62.25" hidden="1" customHeight="1">
      <c r="A131" s="95" t="s">
        <v>208</v>
      </c>
      <c r="B131" s="96" t="s">
        <v>209</v>
      </c>
      <c r="C131" s="97"/>
    </row>
    <row r="132" spans="1:4" ht="68.25" hidden="1">
      <c r="A132" s="59" t="s">
        <v>210</v>
      </c>
      <c r="B132" s="86" t="s">
        <v>211</v>
      </c>
      <c r="C132" s="35"/>
    </row>
    <row r="133" spans="1:4" ht="69" hidden="1" thickBot="1">
      <c r="A133" s="72" t="s">
        <v>212</v>
      </c>
      <c r="B133" s="98" t="s">
        <v>213</v>
      </c>
      <c r="C133" s="74"/>
    </row>
    <row r="134" spans="1:4" s="89" customFormat="1" ht="13.5" thickBot="1">
      <c r="A134" s="47"/>
      <c r="B134" s="75"/>
      <c r="C134" s="15"/>
    </row>
    <row r="135" spans="1:4" ht="26.25" customHeight="1">
      <c r="A135" s="84" t="s">
        <v>214</v>
      </c>
      <c r="B135" s="99" t="s">
        <v>215</v>
      </c>
      <c r="C135" s="100">
        <f>[13]С2!F37</f>
        <v>20.818139999999996</v>
      </c>
    </row>
    <row r="136" spans="1:4" ht="14.25">
      <c r="A136" s="59" t="s">
        <v>216</v>
      </c>
      <c r="B136" s="101" t="s">
        <v>217</v>
      </c>
      <c r="C136" s="34">
        <f>[13]С2!F38</f>
        <v>7</v>
      </c>
    </row>
    <row r="137" spans="1:4" ht="17.25">
      <c r="A137" s="59" t="s">
        <v>218</v>
      </c>
      <c r="B137" s="101" t="s">
        <v>219</v>
      </c>
      <c r="C137" s="34">
        <f>[13]С2!F40</f>
        <v>0.97</v>
      </c>
    </row>
    <row r="138" spans="1:4" ht="15" thickBot="1">
      <c r="A138" s="72" t="s">
        <v>220</v>
      </c>
      <c r="B138" s="102" t="s">
        <v>221</v>
      </c>
      <c r="C138" s="46">
        <f>[13]С2!F42</f>
        <v>0.35</v>
      </c>
    </row>
    <row r="139" spans="1:4" s="89" customFormat="1" ht="13.5" thickBot="1">
      <c r="A139" s="47"/>
      <c r="B139" s="75"/>
      <c r="C139" s="15"/>
    </row>
    <row r="140" spans="1:4" ht="30">
      <c r="A140" s="84" t="s">
        <v>222</v>
      </c>
      <c r="B140" s="103" t="s">
        <v>223</v>
      </c>
      <c r="C140" s="104">
        <f>[13]С2!F35</f>
        <v>1.3822747209000001</v>
      </c>
      <c r="D140" s="89"/>
    </row>
    <row r="141" spans="1:4" ht="22.7" customHeight="1" thickBot="1">
      <c r="A141" s="72" t="s">
        <v>224</v>
      </c>
      <c r="B141" s="120" t="s">
        <v>225</v>
      </c>
      <c r="C141" s="120"/>
      <c r="D141" s="89"/>
    </row>
    <row r="142" spans="1:4" ht="13.5" thickBot="1">
      <c r="A142" s="105"/>
      <c r="B142" s="106" t="s">
        <v>226</v>
      </c>
      <c r="C142" s="107"/>
      <c r="D142" s="89"/>
    </row>
    <row r="143" spans="1:4">
      <c r="A143" s="105"/>
      <c r="B143" s="108">
        <v>2020</v>
      </c>
      <c r="C143" s="109">
        <f>[13]С2.5!$E$11</f>
        <v>-2.9000000000000026E-2</v>
      </c>
      <c r="D143" s="89"/>
    </row>
    <row r="144" spans="1:4">
      <c r="A144" s="105"/>
      <c r="B144" s="110">
        <f>B143+1</f>
        <v>2021</v>
      </c>
      <c r="C144" s="111">
        <f>[13]С2.5!$F$11</f>
        <v>0.245</v>
      </c>
      <c r="D144" s="89"/>
    </row>
    <row r="145" spans="1:4">
      <c r="A145" s="105"/>
      <c r="B145" s="110">
        <f t="shared" ref="B145:B208" si="0">B144+1</f>
        <v>2022</v>
      </c>
      <c r="C145" s="111">
        <f>[13]С2.5!$G$11</f>
        <v>0.121</v>
      </c>
      <c r="D145" s="89"/>
    </row>
    <row r="146" spans="1:4" ht="13.5" thickBot="1">
      <c r="A146" s="105"/>
      <c r="B146" s="112">
        <f t="shared" si="0"/>
        <v>2023</v>
      </c>
      <c r="C146" s="113">
        <f>[13]С2.5!$H$11</f>
        <v>0.02</v>
      </c>
      <c r="D146" s="89"/>
    </row>
    <row r="147" spans="1:4" hidden="1">
      <c r="A147" s="105"/>
      <c r="B147" s="114">
        <f t="shared" si="0"/>
        <v>2024</v>
      </c>
      <c r="C147" s="115">
        <f>[13]С2.5!$I$11</f>
        <v>-2.93E-2</v>
      </c>
      <c r="D147" s="89"/>
    </row>
    <row r="148" spans="1:4" hidden="1">
      <c r="A148" s="105"/>
      <c r="B148" s="110">
        <f t="shared" si="0"/>
        <v>2025</v>
      </c>
      <c r="C148" s="111">
        <f>[13]С2.5!$J$11</f>
        <v>0.21215960863291</v>
      </c>
      <c r="D148" s="89"/>
    </row>
    <row r="149" spans="1:4" hidden="1">
      <c r="A149" s="105"/>
      <c r="B149" s="110">
        <f t="shared" si="0"/>
        <v>2026</v>
      </c>
      <c r="C149" s="111">
        <f>[13]С2.5!$K$11</f>
        <v>3.5813361771260002E-2</v>
      </c>
      <c r="D149" s="89"/>
    </row>
    <row r="150" spans="1:4" hidden="1">
      <c r="A150" s="105"/>
      <c r="B150" s="110">
        <f t="shared" si="0"/>
        <v>2027</v>
      </c>
      <c r="C150" s="111">
        <f>[13]С2.5!$L$11</f>
        <v>3.2682303599220003E-2</v>
      </c>
      <c r="D150" s="89"/>
    </row>
    <row r="151" spans="1:4" hidden="1">
      <c r="A151" s="105"/>
      <c r="B151" s="110">
        <f t="shared" si="0"/>
        <v>2028</v>
      </c>
      <c r="C151" s="111">
        <f>[13]С2.5!$M$11</f>
        <v>0</v>
      </c>
      <c r="D151" s="89"/>
    </row>
    <row r="152" spans="1:4" hidden="1">
      <c r="A152" s="105"/>
      <c r="B152" s="110">
        <f t="shared" si="0"/>
        <v>2029</v>
      </c>
      <c r="C152" s="111">
        <f>[13]С2.5!$N$11</f>
        <v>0</v>
      </c>
      <c r="D152" s="89"/>
    </row>
    <row r="153" spans="1:4" hidden="1">
      <c r="A153" s="105"/>
      <c r="B153" s="110">
        <f t="shared" si="0"/>
        <v>2030</v>
      </c>
      <c r="C153" s="111">
        <f>[13]С2.5!$O$11</f>
        <v>0</v>
      </c>
      <c r="D153" s="89"/>
    </row>
    <row r="154" spans="1:4" hidden="1">
      <c r="A154" s="105"/>
      <c r="B154" s="110">
        <f t="shared" si="0"/>
        <v>2031</v>
      </c>
      <c r="C154" s="111">
        <f>[13]С2.5!$P$11</f>
        <v>0</v>
      </c>
      <c r="D154" s="89"/>
    </row>
    <row r="155" spans="1:4" hidden="1">
      <c r="A155" s="89"/>
      <c r="B155" s="110">
        <f t="shared" si="0"/>
        <v>2032</v>
      </c>
      <c r="C155" s="111">
        <f>[13]С2.5!$Q$11</f>
        <v>0</v>
      </c>
      <c r="D155" s="89"/>
    </row>
    <row r="156" spans="1:4" hidden="1">
      <c r="A156" s="89"/>
      <c r="B156" s="110">
        <f t="shared" si="0"/>
        <v>2033</v>
      </c>
      <c r="C156" s="111">
        <f>[13]С2.5!$R$11</f>
        <v>0</v>
      </c>
      <c r="D156" s="89"/>
    </row>
    <row r="157" spans="1:4" hidden="1">
      <c r="B157" s="110">
        <f t="shared" si="0"/>
        <v>2034</v>
      </c>
      <c r="C157" s="111">
        <f>[13]С2.5!$S$11</f>
        <v>0</v>
      </c>
    </row>
    <row r="158" spans="1:4" hidden="1">
      <c r="B158" s="110">
        <f t="shared" si="0"/>
        <v>2035</v>
      </c>
      <c r="C158" s="111">
        <f>[13]С2.5!$T$11</f>
        <v>0</v>
      </c>
    </row>
    <row r="159" spans="1:4" hidden="1">
      <c r="B159" s="110">
        <f t="shared" si="0"/>
        <v>2036</v>
      </c>
      <c r="C159" s="111">
        <f>[13]С2.5!$U$11</f>
        <v>0</v>
      </c>
    </row>
    <row r="160" spans="1:4" hidden="1">
      <c r="B160" s="110">
        <f t="shared" si="0"/>
        <v>2037</v>
      </c>
      <c r="C160" s="111">
        <f>[13]С2.5!$V$11</f>
        <v>0</v>
      </c>
    </row>
    <row r="161" spans="2:3" hidden="1">
      <c r="B161" s="110">
        <f t="shared" si="0"/>
        <v>2038</v>
      </c>
      <c r="C161" s="111">
        <f>[13]С2.5!$W$11</f>
        <v>0</v>
      </c>
    </row>
    <row r="162" spans="2:3" hidden="1">
      <c r="B162" s="110">
        <f t="shared" si="0"/>
        <v>2039</v>
      </c>
      <c r="C162" s="111">
        <f>[13]С2.5!$X$11</f>
        <v>0</v>
      </c>
    </row>
    <row r="163" spans="2:3" hidden="1">
      <c r="B163" s="110">
        <f t="shared" si="0"/>
        <v>2040</v>
      </c>
      <c r="C163" s="111">
        <f>[13]С2.5!$Y$11</f>
        <v>0</v>
      </c>
    </row>
    <row r="164" spans="2:3" hidden="1">
      <c r="B164" s="110">
        <f t="shared" si="0"/>
        <v>2041</v>
      </c>
      <c r="C164" s="111">
        <f>[13]С2.5!$Z$11</f>
        <v>0</v>
      </c>
    </row>
    <row r="165" spans="2:3" hidden="1">
      <c r="B165" s="110">
        <f t="shared" si="0"/>
        <v>2042</v>
      </c>
      <c r="C165" s="111">
        <f>[13]С2.5!$AA$11</f>
        <v>0</v>
      </c>
    </row>
    <row r="166" spans="2:3" hidden="1">
      <c r="B166" s="110">
        <f t="shared" si="0"/>
        <v>2043</v>
      </c>
      <c r="C166" s="111">
        <f>[13]С2.5!$AB$11</f>
        <v>0</v>
      </c>
    </row>
    <row r="167" spans="2:3" hidden="1">
      <c r="B167" s="110">
        <f t="shared" si="0"/>
        <v>2044</v>
      </c>
      <c r="C167" s="111">
        <f>[13]С2.5!$AC$11</f>
        <v>0</v>
      </c>
    </row>
    <row r="168" spans="2:3" hidden="1">
      <c r="B168" s="110">
        <f t="shared" si="0"/>
        <v>2045</v>
      </c>
      <c r="C168" s="111">
        <f>[13]С2.5!$AD$11</f>
        <v>0</v>
      </c>
    </row>
    <row r="169" spans="2:3" hidden="1">
      <c r="B169" s="110">
        <f t="shared" si="0"/>
        <v>2046</v>
      </c>
      <c r="C169" s="111">
        <f>[13]С2.5!$AE$11</f>
        <v>0</v>
      </c>
    </row>
    <row r="170" spans="2:3" hidden="1">
      <c r="B170" s="110">
        <f t="shared" si="0"/>
        <v>2047</v>
      </c>
      <c r="C170" s="111">
        <f>[13]С2.5!$AF$11</f>
        <v>0</v>
      </c>
    </row>
    <row r="171" spans="2:3" hidden="1">
      <c r="B171" s="110">
        <f t="shared" si="0"/>
        <v>2048</v>
      </c>
      <c r="C171" s="111">
        <f>[13]С2.5!$AG$11</f>
        <v>0</v>
      </c>
    </row>
    <row r="172" spans="2:3" hidden="1">
      <c r="B172" s="110">
        <f t="shared" si="0"/>
        <v>2049</v>
      </c>
      <c r="C172" s="111">
        <f>[13]С2.5!$AH$11</f>
        <v>0</v>
      </c>
    </row>
    <row r="173" spans="2:3" hidden="1">
      <c r="B173" s="110">
        <f t="shared" si="0"/>
        <v>2050</v>
      </c>
      <c r="C173" s="111">
        <f>[13]С2.5!$AI$11</f>
        <v>0</v>
      </c>
    </row>
    <row r="174" spans="2:3" hidden="1">
      <c r="B174" s="110">
        <f t="shared" si="0"/>
        <v>2051</v>
      </c>
      <c r="C174" s="111">
        <f>[13]С2.5!$AJ$11</f>
        <v>0</v>
      </c>
    </row>
    <row r="175" spans="2:3" hidden="1">
      <c r="B175" s="110">
        <f t="shared" si="0"/>
        <v>2052</v>
      </c>
      <c r="C175" s="111">
        <f>[13]С2.5!$AK$11</f>
        <v>0</v>
      </c>
    </row>
    <row r="176" spans="2:3" hidden="1">
      <c r="B176" s="110">
        <f t="shared" si="0"/>
        <v>2053</v>
      </c>
      <c r="C176" s="111">
        <f>[13]С2.5!$AL$11</f>
        <v>0</v>
      </c>
    </row>
    <row r="177" spans="2:3" hidden="1">
      <c r="B177" s="110">
        <f t="shared" si="0"/>
        <v>2054</v>
      </c>
      <c r="C177" s="111">
        <f>[13]С2.5!$AM$11</f>
        <v>0</v>
      </c>
    </row>
    <row r="178" spans="2:3" hidden="1">
      <c r="B178" s="110">
        <f t="shared" si="0"/>
        <v>2055</v>
      </c>
      <c r="C178" s="111">
        <f>[13]С2.5!$AN$11</f>
        <v>0</v>
      </c>
    </row>
    <row r="179" spans="2:3" hidden="1">
      <c r="B179" s="110">
        <f t="shared" si="0"/>
        <v>2056</v>
      </c>
      <c r="C179" s="111">
        <f>[13]С2.5!$AO$11</f>
        <v>0</v>
      </c>
    </row>
    <row r="180" spans="2:3" hidden="1">
      <c r="B180" s="110">
        <f t="shared" si="0"/>
        <v>2057</v>
      </c>
      <c r="C180" s="111">
        <f>[13]С2.5!$AP$11</f>
        <v>0</v>
      </c>
    </row>
    <row r="181" spans="2:3" hidden="1">
      <c r="B181" s="110">
        <f t="shared" si="0"/>
        <v>2058</v>
      </c>
      <c r="C181" s="111">
        <f>[13]С2.5!$AQ$11</f>
        <v>0</v>
      </c>
    </row>
    <row r="182" spans="2:3" hidden="1">
      <c r="B182" s="110">
        <f t="shared" si="0"/>
        <v>2059</v>
      </c>
      <c r="C182" s="111">
        <f>[13]С2.5!$AR$11</f>
        <v>0</v>
      </c>
    </row>
    <row r="183" spans="2:3" hidden="1">
      <c r="B183" s="110">
        <f t="shared" si="0"/>
        <v>2060</v>
      </c>
      <c r="C183" s="111">
        <f>[13]С2.5!$AS$11</f>
        <v>0</v>
      </c>
    </row>
    <row r="184" spans="2:3" hidden="1">
      <c r="B184" s="110">
        <f t="shared" si="0"/>
        <v>2061</v>
      </c>
      <c r="C184" s="111">
        <f>[13]С2.5!$AT$11</f>
        <v>0</v>
      </c>
    </row>
    <row r="185" spans="2:3" hidden="1">
      <c r="B185" s="110">
        <f t="shared" si="0"/>
        <v>2062</v>
      </c>
      <c r="C185" s="111">
        <f>[13]С2.5!$AU$11</f>
        <v>0</v>
      </c>
    </row>
    <row r="186" spans="2:3" hidden="1">
      <c r="B186" s="110">
        <f t="shared" si="0"/>
        <v>2063</v>
      </c>
      <c r="C186" s="111">
        <f>[13]С2.5!$AV$11</f>
        <v>0</v>
      </c>
    </row>
    <row r="187" spans="2:3" hidden="1">
      <c r="B187" s="110">
        <f t="shared" si="0"/>
        <v>2064</v>
      </c>
      <c r="C187" s="111">
        <f>[13]С2.5!$AW$11</f>
        <v>0</v>
      </c>
    </row>
    <row r="188" spans="2:3" hidden="1">
      <c r="B188" s="110">
        <f t="shared" si="0"/>
        <v>2065</v>
      </c>
      <c r="C188" s="111">
        <f>[13]С2.5!$AX$11</f>
        <v>0</v>
      </c>
    </row>
    <row r="189" spans="2:3" hidden="1">
      <c r="B189" s="110">
        <f t="shared" si="0"/>
        <v>2066</v>
      </c>
      <c r="C189" s="111">
        <f>[13]С2.5!$AY$11</f>
        <v>0</v>
      </c>
    </row>
    <row r="190" spans="2:3" hidden="1">
      <c r="B190" s="110">
        <f t="shared" si="0"/>
        <v>2067</v>
      </c>
      <c r="C190" s="111">
        <f>[13]С2.5!$AZ$11</f>
        <v>0</v>
      </c>
    </row>
    <row r="191" spans="2:3" hidden="1">
      <c r="B191" s="110">
        <f t="shared" si="0"/>
        <v>2068</v>
      </c>
      <c r="C191" s="111">
        <f>[13]С2.5!$BA$11</f>
        <v>0</v>
      </c>
    </row>
    <row r="192" spans="2:3" hidden="1">
      <c r="B192" s="110">
        <f t="shared" si="0"/>
        <v>2069</v>
      </c>
      <c r="C192" s="111">
        <f>[13]С2.5!$BB$11</f>
        <v>0</v>
      </c>
    </row>
    <row r="193" spans="2:3" hidden="1">
      <c r="B193" s="110">
        <f t="shared" si="0"/>
        <v>2070</v>
      </c>
      <c r="C193" s="111">
        <f>[13]С2.5!$BC$11</f>
        <v>0</v>
      </c>
    </row>
    <row r="194" spans="2:3" hidden="1">
      <c r="B194" s="110">
        <f t="shared" si="0"/>
        <v>2071</v>
      </c>
      <c r="C194" s="111">
        <f>[13]С2.5!$BD$11</f>
        <v>0</v>
      </c>
    </row>
    <row r="195" spans="2:3" hidden="1">
      <c r="B195" s="110">
        <f t="shared" si="0"/>
        <v>2072</v>
      </c>
      <c r="C195" s="111">
        <f>[13]С2.5!$BE$11</f>
        <v>0</v>
      </c>
    </row>
    <row r="196" spans="2:3" hidden="1">
      <c r="B196" s="110">
        <f t="shared" si="0"/>
        <v>2073</v>
      </c>
      <c r="C196" s="111">
        <f>[13]С2.5!$BF$11</f>
        <v>0</v>
      </c>
    </row>
    <row r="197" spans="2:3" hidden="1">
      <c r="B197" s="110">
        <f t="shared" si="0"/>
        <v>2074</v>
      </c>
      <c r="C197" s="111">
        <f>[13]С2.5!$BG$11</f>
        <v>0</v>
      </c>
    </row>
    <row r="198" spans="2:3" hidden="1">
      <c r="B198" s="110">
        <f t="shared" si="0"/>
        <v>2075</v>
      </c>
      <c r="C198" s="111">
        <f>[13]С2.5!$BH$11</f>
        <v>0</v>
      </c>
    </row>
    <row r="199" spans="2:3" hidden="1">
      <c r="B199" s="110">
        <f t="shared" si="0"/>
        <v>2076</v>
      </c>
      <c r="C199" s="111">
        <f>[13]С2.5!$BI$11</f>
        <v>0</v>
      </c>
    </row>
    <row r="200" spans="2:3" hidden="1">
      <c r="B200" s="110">
        <f t="shared" si="0"/>
        <v>2077</v>
      </c>
      <c r="C200" s="111">
        <f>[13]С2.5!$BJ$11</f>
        <v>0</v>
      </c>
    </row>
    <row r="201" spans="2:3" hidden="1">
      <c r="B201" s="110">
        <f t="shared" si="0"/>
        <v>2078</v>
      </c>
      <c r="C201" s="111">
        <f>[13]С2.5!$BK$11</f>
        <v>0</v>
      </c>
    </row>
    <row r="202" spans="2:3" hidden="1">
      <c r="B202" s="110">
        <f t="shared" si="0"/>
        <v>2079</v>
      </c>
      <c r="C202" s="111">
        <f>[13]С2.5!$BL$11</f>
        <v>0</v>
      </c>
    </row>
    <row r="203" spans="2:3" hidden="1">
      <c r="B203" s="110">
        <f t="shared" si="0"/>
        <v>2080</v>
      </c>
      <c r="C203" s="111">
        <f>[13]С2.5!$BM$11</f>
        <v>0</v>
      </c>
    </row>
    <row r="204" spans="2:3" hidden="1">
      <c r="B204" s="110">
        <f t="shared" si="0"/>
        <v>2081</v>
      </c>
      <c r="C204" s="111">
        <f>[13]С2.5!$BN$11</f>
        <v>0</v>
      </c>
    </row>
    <row r="205" spans="2:3" hidden="1">
      <c r="B205" s="110">
        <f t="shared" si="0"/>
        <v>2082</v>
      </c>
      <c r="C205" s="111">
        <f>[13]С2.5!$BO$11</f>
        <v>0</v>
      </c>
    </row>
    <row r="206" spans="2:3" hidden="1">
      <c r="B206" s="110">
        <f t="shared" si="0"/>
        <v>2083</v>
      </c>
      <c r="C206" s="111">
        <f>[13]С2.5!$BP$11</f>
        <v>0</v>
      </c>
    </row>
    <row r="207" spans="2:3" hidden="1">
      <c r="B207" s="110">
        <f t="shared" si="0"/>
        <v>2084</v>
      </c>
      <c r="C207" s="111">
        <f>[13]С2.5!$BQ$11</f>
        <v>0</v>
      </c>
    </row>
    <row r="208" spans="2:3" hidden="1">
      <c r="B208" s="110">
        <f t="shared" si="0"/>
        <v>2085</v>
      </c>
      <c r="C208" s="111">
        <f>[13]С2.5!$BR$11</f>
        <v>0</v>
      </c>
    </row>
    <row r="209" spans="2:3" hidden="1">
      <c r="B209" s="110">
        <f t="shared" ref="B209:B223" si="1">B208+1</f>
        <v>2086</v>
      </c>
      <c r="C209" s="111">
        <f>[13]С2.5!$BS$11</f>
        <v>0</v>
      </c>
    </row>
    <row r="210" spans="2:3" hidden="1">
      <c r="B210" s="110">
        <f t="shared" si="1"/>
        <v>2087</v>
      </c>
      <c r="C210" s="111">
        <f>[13]С2.5!$BT$11</f>
        <v>0</v>
      </c>
    </row>
    <row r="211" spans="2:3" hidden="1">
      <c r="B211" s="110">
        <f t="shared" si="1"/>
        <v>2088</v>
      </c>
      <c r="C211" s="111">
        <f>[13]С2.5!$BU$11</f>
        <v>0</v>
      </c>
    </row>
    <row r="212" spans="2:3" hidden="1">
      <c r="B212" s="110">
        <f t="shared" si="1"/>
        <v>2089</v>
      </c>
      <c r="C212" s="111">
        <f>[13]С2.5!$BV$11</f>
        <v>0</v>
      </c>
    </row>
    <row r="213" spans="2:3" hidden="1">
      <c r="B213" s="110">
        <f t="shared" si="1"/>
        <v>2090</v>
      </c>
      <c r="C213" s="111">
        <f>[13]С2.5!$BW$11</f>
        <v>0</v>
      </c>
    </row>
    <row r="214" spans="2:3" hidden="1">
      <c r="B214" s="110">
        <f t="shared" si="1"/>
        <v>2091</v>
      </c>
      <c r="C214" s="111">
        <f>[13]С2.5!$BX$11</f>
        <v>0</v>
      </c>
    </row>
    <row r="215" spans="2:3" hidden="1">
      <c r="B215" s="110">
        <f t="shared" si="1"/>
        <v>2092</v>
      </c>
      <c r="C215" s="111">
        <f>[13]С2.5!$BY$11</f>
        <v>0</v>
      </c>
    </row>
    <row r="216" spans="2:3" hidden="1">
      <c r="B216" s="110">
        <f t="shared" si="1"/>
        <v>2093</v>
      </c>
      <c r="C216" s="111">
        <f>[13]С2.5!$BZ$11</f>
        <v>0</v>
      </c>
    </row>
    <row r="217" spans="2:3" hidden="1">
      <c r="B217" s="110">
        <f t="shared" si="1"/>
        <v>2094</v>
      </c>
      <c r="C217" s="111">
        <f>[13]С2.5!$CA$11</f>
        <v>0</v>
      </c>
    </row>
    <row r="218" spans="2:3" hidden="1">
      <c r="B218" s="110">
        <f t="shared" si="1"/>
        <v>2095</v>
      </c>
      <c r="C218" s="111">
        <f>[13]С2.5!$CB$11</f>
        <v>0</v>
      </c>
    </row>
    <row r="219" spans="2:3" hidden="1">
      <c r="B219" s="110">
        <f t="shared" si="1"/>
        <v>2096</v>
      </c>
      <c r="C219" s="111">
        <f>[13]С2.5!$CC$11</f>
        <v>0</v>
      </c>
    </row>
    <row r="220" spans="2:3" hidden="1">
      <c r="B220" s="110">
        <f t="shared" si="1"/>
        <v>2097</v>
      </c>
      <c r="C220" s="111">
        <f>[13]С2.5!$CD$11</f>
        <v>0</v>
      </c>
    </row>
    <row r="221" spans="2:3" hidden="1">
      <c r="B221" s="110">
        <f t="shared" si="1"/>
        <v>2098</v>
      </c>
      <c r="C221" s="111">
        <f>[13]С2.5!$CE$11</f>
        <v>0</v>
      </c>
    </row>
    <row r="222" spans="2:3" hidden="1">
      <c r="B222" s="110">
        <f t="shared" si="1"/>
        <v>2099</v>
      </c>
      <c r="C222" s="111">
        <f>[13]С2.5!$CF$11</f>
        <v>0</v>
      </c>
    </row>
    <row r="223" spans="2:3" ht="13.5" hidden="1" thickBot="1">
      <c r="B223" s="112">
        <f t="shared" si="1"/>
        <v>2100</v>
      </c>
      <c r="C223" s="113">
        <f>[13]С2.5!$CG$11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8433" r:id="rId3" name="Button 1">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Андреевское</vt:lpstr>
      <vt:lpstr>Баганское</vt:lpstr>
      <vt:lpstr>Ивановское</vt:lpstr>
      <vt:lpstr>Казанское</vt:lpstr>
      <vt:lpstr>Кузнецовское</vt:lpstr>
      <vt:lpstr>Лозовское</vt:lpstr>
      <vt:lpstr>Мироновское</vt:lpstr>
      <vt:lpstr>Палецкое</vt:lpstr>
      <vt:lpstr>Савкинское</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Баянова</dc:creator>
  <cp:lastModifiedBy>Баянова</cp:lastModifiedBy>
  <dcterms:created xsi:type="dcterms:W3CDTF">2023-01-18T03:37:57Z</dcterms:created>
  <dcterms:modified xsi:type="dcterms:W3CDTF">2023-01-18T04:56:03Z</dcterms:modified>
</cp:coreProperties>
</file>