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activeTab="3"/>
  </bookViews>
  <sheets>
    <sheet name="Андреевское" sheetId="19" r:id="rId1"/>
    <sheet name="Баганское" sheetId="20" r:id="rId2"/>
    <sheet name="Ивановское" sheetId="21" r:id="rId3"/>
    <sheet name="Казанское" sheetId="22" r:id="rId4"/>
    <sheet name="Кузнецовское" sheetId="23" r:id="rId5"/>
    <sheet name="Лозовское" sheetId="24" r:id="rId6"/>
    <sheet name="Мироновское" sheetId="25" r:id="rId7"/>
    <sheet name="Палецкое" sheetId="26" r:id="rId8"/>
    <sheet name="Савкинское" sheetId="27"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22" l="1"/>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C17" i="22" l="1"/>
  <c r="C223" i="27" l="1"/>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17" i="27" l="1"/>
  <c r="C223" i="26" l="1"/>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C145" i="26"/>
  <c r="C144" i="26"/>
  <c r="B144" i="26"/>
  <c r="B145" i="26" s="1"/>
  <c r="B146" i="26" s="1"/>
  <c r="B147" i="26" s="1"/>
  <c r="B148" i="26" s="1"/>
  <c r="B149" i="26" s="1"/>
  <c r="B150" i="26" s="1"/>
  <c r="B151" i="26" s="1"/>
  <c r="B152" i="26" s="1"/>
  <c r="B153" i="26" s="1"/>
  <c r="B154" i="26" s="1"/>
  <c r="B155" i="26" s="1"/>
  <c r="B156" i="26" s="1"/>
  <c r="B157" i="26" s="1"/>
  <c r="B158" i="26" s="1"/>
  <c r="B159" i="26" s="1"/>
  <c r="B160" i="26" s="1"/>
  <c r="B161" i="26" s="1"/>
  <c r="B162" i="26" s="1"/>
  <c r="B163" i="26" s="1"/>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C143" i="26"/>
  <c r="C140" i="26"/>
  <c r="C138" i="26"/>
  <c r="C137" i="26"/>
  <c r="C136" i="26"/>
  <c r="C135" i="26"/>
  <c r="C125" i="26"/>
  <c r="C122" i="26"/>
  <c r="C121" i="26"/>
  <c r="C120" i="26"/>
  <c r="C119" i="26"/>
  <c r="C118" i="26"/>
  <c r="C117" i="26"/>
  <c r="C116" i="26"/>
  <c r="C115" i="26"/>
  <c r="C114" i="26"/>
  <c r="C113" i="26"/>
  <c r="C112" i="26"/>
  <c r="C111" i="26"/>
  <c r="C110" i="26"/>
  <c r="C109" i="26"/>
  <c r="C108" i="26"/>
  <c r="C107" i="26"/>
  <c r="C106" i="26"/>
  <c r="C105" i="26"/>
  <c r="C104" i="26"/>
  <c r="C103" i="26"/>
  <c r="C102" i="26"/>
  <c r="C101" i="26"/>
  <c r="C100" i="26"/>
  <c r="C99" i="26"/>
  <c r="C98" i="26"/>
  <c r="C97" i="26"/>
  <c r="C96" i="26"/>
  <c r="C93" i="26"/>
  <c r="C92" i="26"/>
  <c r="C91" i="26"/>
  <c r="C90" i="26"/>
  <c r="C89" i="26"/>
  <c r="C88" i="26"/>
  <c r="C87" i="26"/>
  <c r="C86" i="26"/>
  <c r="C85"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5" i="26"/>
  <c r="C44" i="26"/>
  <c r="C43" i="26"/>
  <c r="C42" i="26"/>
  <c r="C41" i="26"/>
  <c r="C38" i="26"/>
  <c r="C37" i="26"/>
  <c r="C36" i="26"/>
  <c r="C35" i="26"/>
  <c r="C34" i="26"/>
  <c r="C33" i="26"/>
  <c r="C32" i="26"/>
  <c r="C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17" i="26" l="1"/>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4" l="1"/>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C145" i="24"/>
  <c r="C144" i="24"/>
  <c r="B144" i="24"/>
  <c r="B145" i="24" s="1"/>
  <c r="B146" i="24" s="1"/>
  <c r="B147" i="24" s="1"/>
  <c r="B148" i="24" s="1"/>
  <c r="B149" i="24" s="1"/>
  <c r="B150" i="24" s="1"/>
  <c r="B151" i="24" s="1"/>
  <c r="B152" i="24" s="1"/>
  <c r="B153" i="24" s="1"/>
  <c r="B154" i="24" s="1"/>
  <c r="B155" i="24" s="1"/>
  <c r="B156" i="24" s="1"/>
  <c r="B157" i="24" s="1"/>
  <c r="B158" i="24" s="1"/>
  <c r="B159" i="24" s="1"/>
  <c r="B160" i="24" s="1"/>
  <c r="B161" i="24" s="1"/>
  <c r="B162" i="24" s="1"/>
  <c r="B163" i="24" s="1"/>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C143" i="24"/>
  <c r="C140" i="24"/>
  <c r="C138" i="24"/>
  <c r="C137" i="24"/>
  <c r="C136" i="24"/>
  <c r="C135" i="24"/>
  <c r="C125" i="24"/>
  <c r="C122" i="24"/>
  <c r="C121" i="24"/>
  <c r="C120" i="24"/>
  <c r="C119" i="24"/>
  <c r="C118" i="24"/>
  <c r="C117" i="24"/>
  <c r="C116" i="24"/>
  <c r="C115" i="24"/>
  <c r="C114" i="24"/>
  <c r="C113" i="24"/>
  <c r="C112" i="24"/>
  <c r="C111" i="24"/>
  <c r="C110" i="24"/>
  <c r="C109" i="24"/>
  <c r="C108" i="24"/>
  <c r="C107" i="24"/>
  <c r="C106" i="24"/>
  <c r="C105" i="24"/>
  <c r="C104" i="24"/>
  <c r="C103" i="24"/>
  <c r="C102" i="24"/>
  <c r="C101" i="24"/>
  <c r="C100" i="24"/>
  <c r="C99" i="24"/>
  <c r="C98" i="24"/>
  <c r="C97" i="24"/>
  <c r="C96" i="24"/>
  <c r="C93" i="24"/>
  <c r="C92" i="24"/>
  <c r="C91" i="24"/>
  <c r="C90" i="24"/>
  <c r="C89" i="24"/>
  <c r="C88" i="24"/>
  <c r="C87" i="24"/>
  <c r="C86" i="24"/>
  <c r="C85"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5" i="24"/>
  <c r="C44" i="24"/>
  <c r="C43" i="24"/>
  <c r="C42" i="24"/>
  <c r="C41" i="24"/>
  <c r="C38" i="24"/>
  <c r="C37" i="24"/>
  <c r="C36" i="24"/>
  <c r="C35" i="24"/>
  <c r="C34" i="24"/>
  <c r="C33" i="24"/>
  <c r="C32" i="24"/>
  <c r="C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17" i="24" l="1"/>
  <c r="C223" i="23" l="1"/>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17" i="23" l="1"/>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C178" i="20"/>
  <c r="C177" i="20"/>
  <c r="C176" i="20"/>
  <c r="C175" i="20"/>
  <c r="C174" i="20"/>
  <c r="C173" i="20"/>
  <c r="C172" i="20"/>
  <c r="C171" i="20"/>
  <c r="C170" i="20"/>
  <c r="C169" i="20"/>
  <c r="C168" i="20"/>
  <c r="C167" i="20"/>
  <c r="C166" i="20"/>
  <c r="C165" i="20"/>
  <c r="C164" i="20"/>
  <c r="C163" i="20"/>
  <c r="C162" i="20"/>
  <c r="C161" i="20"/>
  <c r="C160" i="20"/>
  <c r="C159" i="20"/>
  <c r="C158" i="20"/>
  <c r="C157" i="20"/>
  <c r="C156" i="20"/>
  <c r="C155" i="20"/>
  <c r="C154" i="20"/>
  <c r="C153" i="20"/>
  <c r="C152" i="20"/>
  <c r="C151" i="20"/>
  <c r="C150" i="20"/>
  <c r="C149" i="20"/>
  <c r="C148" i="20"/>
  <c r="C147" i="20"/>
  <c r="C146" i="20"/>
  <c r="C145" i="20"/>
  <c r="C144" i="20"/>
  <c r="B144" i="20"/>
  <c r="B145" i="20" s="1"/>
  <c r="B146" i="20" s="1"/>
  <c r="B147" i="20" s="1"/>
  <c r="B148" i="20" s="1"/>
  <c r="B149" i="20" s="1"/>
  <c r="B150" i="20" s="1"/>
  <c r="B151" i="20" s="1"/>
  <c r="B152" i="20" s="1"/>
  <c r="B153" i="20" s="1"/>
  <c r="B154" i="20" s="1"/>
  <c r="B155" i="20" s="1"/>
  <c r="B156" i="20" s="1"/>
  <c r="B157" i="20" s="1"/>
  <c r="B158" i="20" s="1"/>
  <c r="B159" i="20" s="1"/>
  <c r="B160" i="20" s="1"/>
  <c r="B161" i="20" s="1"/>
  <c r="B162" i="20" s="1"/>
  <c r="B163" i="20" s="1"/>
  <c r="B164" i="20" s="1"/>
  <c r="B165" i="20" s="1"/>
  <c r="B166" i="20" s="1"/>
  <c r="B167" i="20" s="1"/>
  <c r="B168" i="20" s="1"/>
  <c r="B169" i="20" s="1"/>
  <c r="B170" i="20" s="1"/>
  <c r="B171" i="20" s="1"/>
  <c r="B172" i="20" s="1"/>
  <c r="B173" i="20" s="1"/>
  <c r="B174" i="20" s="1"/>
  <c r="B175" i="20" s="1"/>
  <c r="B176" i="20" s="1"/>
  <c r="B177" i="20" s="1"/>
  <c r="B178" i="20" s="1"/>
  <c r="B179" i="20" s="1"/>
  <c r="B180" i="20" s="1"/>
  <c r="B181" i="20" s="1"/>
  <c r="B182" i="20" s="1"/>
  <c r="B183" i="20" s="1"/>
  <c r="B184" i="20" s="1"/>
  <c r="B185" i="20" s="1"/>
  <c r="B186" i="20" s="1"/>
  <c r="B187" i="20" s="1"/>
  <c r="B188" i="20" s="1"/>
  <c r="B189" i="20" s="1"/>
  <c r="B190" i="20" s="1"/>
  <c r="B191" i="20" s="1"/>
  <c r="B192" i="20" s="1"/>
  <c r="B193" i="20" s="1"/>
  <c r="B194" i="20" s="1"/>
  <c r="B195" i="20" s="1"/>
  <c r="B196" i="20" s="1"/>
  <c r="B197" i="20" s="1"/>
  <c r="B198" i="20" s="1"/>
  <c r="B199" i="20" s="1"/>
  <c r="B200" i="20" s="1"/>
  <c r="B201" i="20" s="1"/>
  <c r="B202" i="20" s="1"/>
  <c r="B203" i="20" s="1"/>
  <c r="B204" i="20" s="1"/>
  <c r="B205" i="20" s="1"/>
  <c r="B206" i="20" s="1"/>
  <c r="B207" i="20" s="1"/>
  <c r="B208" i="20" s="1"/>
  <c r="B209" i="20" s="1"/>
  <c r="B210" i="20" s="1"/>
  <c r="B211" i="20" s="1"/>
  <c r="B212" i="20" s="1"/>
  <c r="B213" i="20" s="1"/>
  <c r="B214" i="20" s="1"/>
  <c r="B215" i="20" s="1"/>
  <c r="B216" i="20" s="1"/>
  <c r="B217" i="20" s="1"/>
  <c r="B218" i="20" s="1"/>
  <c r="B219" i="20" s="1"/>
  <c r="B220" i="20" s="1"/>
  <c r="B221" i="20" s="1"/>
  <c r="B222" i="20" s="1"/>
  <c r="B223" i="20" s="1"/>
  <c r="C143" i="20"/>
  <c r="C140" i="20"/>
  <c r="C138" i="20"/>
  <c r="C137" i="20"/>
  <c r="C136" i="20"/>
  <c r="C135" i="20"/>
  <c r="C125" i="20"/>
  <c r="C122" i="20"/>
  <c r="C121" i="20"/>
  <c r="C120" i="20"/>
  <c r="C119" i="20"/>
  <c r="C118" i="20"/>
  <c r="C117" i="20"/>
  <c r="C116" i="20"/>
  <c r="C115" i="20"/>
  <c r="C114" i="20"/>
  <c r="C113" i="20"/>
  <c r="C112" i="20"/>
  <c r="C111" i="20"/>
  <c r="C110" i="20"/>
  <c r="C109" i="20"/>
  <c r="C108" i="20"/>
  <c r="C107" i="20"/>
  <c r="C106" i="20"/>
  <c r="C105" i="20"/>
  <c r="C104" i="20"/>
  <c r="C103" i="20"/>
  <c r="C102" i="20"/>
  <c r="C101" i="20"/>
  <c r="C100" i="20"/>
  <c r="C99" i="20"/>
  <c r="C98" i="20"/>
  <c r="C97" i="20"/>
  <c r="C96" i="20"/>
  <c r="C93" i="20"/>
  <c r="C92" i="20"/>
  <c r="C91" i="20"/>
  <c r="C90" i="20"/>
  <c r="C89" i="20"/>
  <c r="C88" i="20"/>
  <c r="C87" i="20"/>
  <c r="C86" i="20"/>
  <c r="C85" i="20"/>
  <c r="C82" i="20"/>
  <c r="C81" i="20"/>
  <c r="C80" i="20"/>
  <c r="C79" i="20"/>
  <c r="C78" i="20"/>
  <c r="C77" i="20"/>
  <c r="C76" i="20"/>
  <c r="C75" i="20"/>
  <c r="C74" i="20"/>
  <c r="C73" i="20"/>
  <c r="C72" i="20"/>
  <c r="C71" i="20"/>
  <c r="C70" i="20"/>
  <c r="C69" i="20"/>
  <c r="C68" i="20"/>
  <c r="C67" i="20"/>
  <c r="C66" i="20"/>
  <c r="C65" i="20"/>
  <c r="C64" i="20"/>
  <c r="C63" i="20"/>
  <c r="C62" i="20"/>
  <c r="C61" i="20"/>
  <c r="C60" i="20"/>
  <c r="C59" i="20"/>
  <c r="C58" i="20"/>
  <c r="C57" i="20"/>
  <c r="C56" i="20"/>
  <c r="C55" i="20"/>
  <c r="C54" i="20"/>
  <c r="C53" i="20"/>
  <c r="C52" i="20"/>
  <c r="C51" i="20"/>
  <c r="C50" i="20"/>
  <c r="C49" i="20"/>
  <c r="C48" i="20"/>
  <c r="C47" i="20"/>
  <c r="C46" i="20"/>
  <c r="C45" i="20"/>
  <c r="C44" i="20"/>
  <c r="C43" i="20"/>
  <c r="C42" i="20"/>
  <c r="C41" i="20"/>
  <c r="C38" i="20"/>
  <c r="C37" i="20"/>
  <c r="C36" i="20"/>
  <c r="C35" i="20"/>
  <c r="C34" i="20"/>
  <c r="C33" i="20"/>
  <c r="C32" i="20"/>
  <c r="C31" i="20"/>
  <c r="C30" i="20"/>
  <c r="C29" i="20"/>
  <c r="C28" i="20"/>
  <c r="C23" i="20"/>
  <c r="C22" i="20"/>
  <c r="C21" i="20"/>
  <c r="C20" i="20"/>
  <c r="C19" i="20"/>
  <c r="C18" i="20"/>
  <c r="C13" i="20"/>
  <c r="B13" i="20"/>
  <c r="C12" i="20"/>
  <c r="B12" i="20"/>
  <c r="C11" i="20"/>
  <c r="B11" i="20"/>
  <c r="C10" i="20"/>
  <c r="B10" i="20"/>
  <c r="C9" i="20"/>
  <c r="B9" i="20"/>
  <c r="C8" i="20"/>
  <c r="B8" i="20"/>
  <c r="C7" i="20"/>
  <c r="B7" i="20"/>
  <c r="C6" i="20"/>
  <c r="B6" i="20"/>
  <c r="C5" i="20"/>
  <c r="B5" i="20"/>
  <c r="C4" i="20"/>
  <c r="B4" i="20"/>
  <c r="C17" i="20" l="1"/>
  <c r="C223" i="19"/>
  <c r="C222" i="19"/>
  <c r="C221" i="19"/>
  <c r="C220" i="19"/>
  <c r="C219" i="19"/>
  <c r="C218" i="19"/>
  <c r="C217" i="19"/>
  <c r="C216" i="19"/>
  <c r="C215" i="19"/>
  <c r="C214" i="19"/>
  <c r="C213" i="19"/>
  <c r="C212" i="19"/>
  <c r="C211" i="19"/>
  <c r="C210" i="19"/>
  <c r="C209" i="19"/>
  <c r="C208" i="19"/>
  <c r="C207" i="19"/>
  <c r="C206" i="19"/>
  <c r="C205" i="19"/>
  <c r="C204" i="19"/>
  <c r="C203" i="19"/>
  <c r="C202" i="19"/>
  <c r="C201" i="19"/>
  <c r="C200" i="19"/>
  <c r="C199" i="19"/>
  <c r="C198" i="19"/>
  <c r="C197" i="19"/>
  <c r="C196" i="19"/>
  <c r="C195" i="19"/>
  <c r="C194" i="19"/>
  <c r="C193" i="19"/>
  <c r="C192" i="19"/>
  <c r="C191" i="19"/>
  <c r="C190" i="19"/>
  <c r="C189" i="19"/>
  <c r="C188" i="19"/>
  <c r="C187" i="19"/>
  <c r="C186" i="19"/>
  <c r="C185" i="19"/>
  <c r="C184" i="19"/>
  <c r="C183" i="19"/>
  <c r="C182" i="19"/>
  <c r="C181" i="19"/>
  <c r="C180" i="19"/>
  <c r="C179" i="19"/>
  <c r="C178" i="19"/>
  <c r="C177" i="19"/>
  <c r="C176" i="19"/>
  <c r="C175" i="19"/>
  <c r="C174" i="19"/>
  <c r="C173" i="19"/>
  <c r="C172" i="19"/>
  <c r="C171" i="19"/>
  <c r="C170" i="19"/>
  <c r="C169" i="19"/>
  <c r="C168" i="19"/>
  <c r="C167" i="19"/>
  <c r="C166" i="19"/>
  <c r="C165" i="19"/>
  <c r="C164" i="19"/>
  <c r="C163" i="19"/>
  <c r="C162" i="19"/>
  <c r="C161" i="19"/>
  <c r="C160" i="19"/>
  <c r="C159" i="19"/>
  <c r="C158" i="19"/>
  <c r="C157" i="19"/>
  <c r="C156" i="19"/>
  <c r="C155" i="19"/>
  <c r="C154" i="19"/>
  <c r="C153" i="19"/>
  <c r="C152" i="19"/>
  <c r="C151" i="19"/>
  <c r="C150" i="19"/>
  <c r="C149" i="19"/>
  <c r="C148" i="19"/>
  <c r="C147" i="19"/>
  <c r="C146" i="19"/>
  <c r="C145" i="19"/>
  <c r="B145" i="19"/>
  <c r="B146" i="19" s="1"/>
  <c r="B147" i="19" s="1"/>
  <c r="B148" i="19" s="1"/>
  <c r="B149" i="19" s="1"/>
  <c r="B150" i="19" s="1"/>
  <c r="B151" i="19" s="1"/>
  <c r="B152" i="19" s="1"/>
  <c r="B153" i="19" s="1"/>
  <c r="B154" i="19" s="1"/>
  <c r="B155" i="19" s="1"/>
  <c r="B156" i="19" s="1"/>
  <c r="B157" i="19" s="1"/>
  <c r="B158" i="19" s="1"/>
  <c r="B159" i="19" s="1"/>
  <c r="B160" i="19" s="1"/>
  <c r="B161" i="19" s="1"/>
  <c r="B162" i="19" s="1"/>
  <c r="B163" i="19" s="1"/>
  <c r="B164" i="19" s="1"/>
  <c r="B165" i="19" s="1"/>
  <c r="B166" i="19" s="1"/>
  <c r="B167" i="19" s="1"/>
  <c r="B168" i="19" s="1"/>
  <c r="B169" i="19" s="1"/>
  <c r="B170" i="19" s="1"/>
  <c r="B171" i="19" s="1"/>
  <c r="B172" i="19" s="1"/>
  <c r="B173" i="19" s="1"/>
  <c r="B174" i="19" s="1"/>
  <c r="B175" i="19" s="1"/>
  <c r="B176" i="19" s="1"/>
  <c r="B177" i="19" s="1"/>
  <c r="B178" i="19" s="1"/>
  <c r="B179" i="19" s="1"/>
  <c r="B180" i="19" s="1"/>
  <c r="B181" i="19" s="1"/>
  <c r="B182" i="19" s="1"/>
  <c r="B183" i="19" s="1"/>
  <c r="B184" i="19" s="1"/>
  <c r="B185" i="19" s="1"/>
  <c r="B186" i="19" s="1"/>
  <c r="B187" i="19" s="1"/>
  <c r="B188" i="19" s="1"/>
  <c r="B189" i="19" s="1"/>
  <c r="B190" i="19" s="1"/>
  <c r="B191" i="19" s="1"/>
  <c r="B192" i="19" s="1"/>
  <c r="B193" i="19" s="1"/>
  <c r="B194" i="19" s="1"/>
  <c r="B195" i="19" s="1"/>
  <c r="B196" i="19" s="1"/>
  <c r="B197" i="19" s="1"/>
  <c r="B198" i="19" s="1"/>
  <c r="B199" i="19" s="1"/>
  <c r="B200" i="19" s="1"/>
  <c r="B201" i="19" s="1"/>
  <c r="B202" i="19" s="1"/>
  <c r="B203" i="19" s="1"/>
  <c r="B204" i="19" s="1"/>
  <c r="B205" i="19" s="1"/>
  <c r="B206" i="19" s="1"/>
  <c r="B207" i="19" s="1"/>
  <c r="B208" i="19" s="1"/>
  <c r="B209" i="19" s="1"/>
  <c r="B210" i="19" s="1"/>
  <c r="B211" i="19" s="1"/>
  <c r="B212" i="19" s="1"/>
  <c r="B213" i="19" s="1"/>
  <c r="B214" i="19" s="1"/>
  <c r="B215" i="19" s="1"/>
  <c r="B216" i="19" s="1"/>
  <c r="B217" i="19" s="1"/>
  <c r="B218" i="19" s="1"/>
  <c r="B219" i="19" s="1"/>
  <c r="B220" i="19" s="1"/>
  <c r="B221" i="19" s="1"/>
  <c r="B222" i="19" s="1"/>
  <c r="B223" i="19" s="1"/>
  <c r="C144" i="19"/>
  <c r="B144" i="19"/>
  <c r="C143" i="19"/>
  <c r="C140" i="19"/>
  <c r="C138" i="19"/>
  <c r="C137" i="19"/>
  <c r="C136" i="19"/>
  <c r="C135" i="19"/>
  <c r="C125" i="19"/>
  <c r="C122" i="19"/>
  <c r="C121" i="19"/>
  <c r="C120" i="19"/>
  <c r="C119" i="19"/>
  <c r="C118" i="19"/>
  <c r="C117" i="19"/>
  <c r="C116" i="19"/>
  <c r="C115" i="19"/>
  <c r="C114" i="19"/>
  <c r="C113" i="19"/>
  <c r="C112" i="19"/>
  <c r="C111" i="19"/>
  <c r="C110" i="19"/>
  <c r="C109" i="19"/>
  <c r="C108" i="19"/>
  <c r="C107" i="19"/>
  <c r="C106" i="19"/>
  <c r="C105" i="19"/>
  <c r="C104" i="19"/>
  <c r="C103" i="19"/>
  <c r="C102" i="19"/>
  <c r="C101" i="19"/>
  <c r="C100" i="19"/>
  <c r="C99" i="19"/>
  <c r="C98" i="19"/>
  <c r="C97" i="19"/>
  <c r="C96" i="19"/>
  <c r="C93" i="19"/>
  <c r="C92" i="19"/>
  <c r="C91" i="19"/>
  <c r="C90" i="19"/>
  <c r="C89" i="19"/>
  <c r="C88" i="19"/>
  <c r="C87" i="19"/>
  <c r="C86" i="19"/>
  <c r="C85" i="19"/>
  <c r="C82" i="19"/>
  <c r="C81" i="19"/>
  <c r="C80" i="19"/>
  <c r="C79" i="19"/>
  <c r="C78" i="19"/>
  <c r="C77" i="19"/>
  <c r="C76" i="19"/>
  <c r="C75" i="19"/>
  <c r="C74" i="19"/>
  <c r="C73" i="19"/>
  <c r="C72" i="19"/>
  <c r="C71" i="19"/>
  <c r="C70" i="19"/>
  <c r="C69" i="19"/>
  <c r="C68" i="19"/>
  <c r="C67" i="19"/>
  <c r="C66" i="19"/>
  <c r="C65" i="19"/>
  <c r="C64" i="19"/>
  <c r="C63" i="19"/>
  <c r="C62" i="19"/>
  <c r="C61" i="19"/>
  <c r="C60" i="19"/>
  <c r="C59" i="19"/>
  <c r="C58" i="19"/>
  <c r="C57" i="19"/>
  <c r="C56" i="19"/>
  <c r="C55" i="19"/>
  <c r="C54" i="19"/>
  <c r="C53" i="19"/>
  <c r="C52" i="19"/>
  <c r="C51" i="19"/>
  <c r="C50" i="19"/>
  <c r="C49" i="19"/>
  <c r="C48" i="19"/>
  <c r="C47" i="19"/>
  <c r="C46" i="19"/>
  <c r="C45" i="19"/>
  <c r="C44" i="19"/>
  <c r="C43" i="19"/>
  <c r="C42" i="19"/>
  <c r="C41" i="19"/>
  <c r="C38" i="19"/>
  <c r="C37" i="19"/>
  <c r="C36" i="19"/>
  <c r="C35" i="19"/>
  <c r="C34" i="19"/>
  <c r="C33" i="19"/>
  <c r="C32" i="19"/>
  <c r="C31" i="19"/>
  <c r="C30" i="19"/>
  <c r="C29" i="19"/>
  <c r="C28" i="19"/>
  <c r="C23" i="19"/>
  <c r="C22" i="19"/>
  <c r="C21" i="19"/>
  <c r="C20" i="19"/>
  <c r="C19" i="19"/>
  <c r="C18" i="19"/>
  <c r="C17" i="19" s="1"/>
  <c r="C13" i="19"/>
  <c r="B13" i="19"/>
  <c r="C12" i="19"/>
  <c r="B12" i="19"/>
  <c r="C11" i="19"/>
  <c r="B11" i="19"/>
  <c r="C10" i="19"/>
  <c r="B10" i="19"/>
  <c r="C9" i="19"/>
  <c r="B9" i="19"/>
  <c r="C8" i="19"/>
  <c r="B8" i="19"/>
  <c r="C7" i="19"/>
  <c r="B7" i="19"/>
  <c r="C6" i="19"/>
  <c r="B6" i="19"/>
  <c r="C5" i="19"/>
  <c r="B5" i="19"/>
  <c r="C4" i="19"/>
  <c r="B4" i="19"/>
</calcChain>
</file>

<file path=xl/sharedStrings.xml><?xml version="1.0" encoding="utf-8"?>
<sst xmlns="http://schemas.openxmlformats.org/spreadsheetml/2006/main" count="2169" uniqueCount="227">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</sst>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vertAlign val="superscript"/>
      <sz val="1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5">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9"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9" fillId="6" borderId="8" xfId="1" applyNumberFormat="1" applyFont="1" applyFill="1" applyBorder="1" applyAlignment="1">
      <alignment horizontal="center" vertical="center" wrapText="1"/>
    </xf>
    <xf numFmtId="4" fontId="349" fillId="0" borderId="70" xfId="1" applyNumberFormat="1" applyFont="1" applyFill="1" applyBorder="1" applyAlignment="1">
      <alignment horizontal="center" vertical="center" wrapText="1"/>
    </xf>
    <xf numFmtId="4" fontId="349" fillId="0" borderId="71" xfId="1" applyNumberFormat="1" applyFont="1" applyFill="1" applyBorder="1" applyAlignment="1">
      <alignment horizontal="center" vertical="center" wrapText="1"/>
    </xf>
    <xf numFmtId="0" fontId="349" fillId="6" borderId="72" xfId="1" applyFont="1" applyFill="1" applyBorder="1" applyAlignment="1">
      <alignment horizontal="center" vertical="center" wrapText="1"/>
    </xf>
    <xf numFmtId="0" fontId="349" fillId="0" borderId="9" xfId="1" applyFont="1" applyBorder="1" applyAlignment="1">
      <alignment horizontal="center" vertical="center" wrapText="1"/>
    </xf>
    <xf numFmtId="0" fontId="349"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9" fillId="6" borderId="9" xfId="1" applyFont="1" applyFill="1" applyBorder="1" applyAlignment="1">
      <alignment vertical="center" wrapText="1"/>
    </xf>
    <xf numFmtId="4" fontId="349"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4" fontId="7" fillId="6" borderId="76" xfId="1" applyNumberFormat="1" applyFont="1" applyFill="1" applyBorder="1" applyAlignment="1">
      <alignment horizontal="center" vertical="center" wrapText="1"/>
    </xf>
    <xf numFmtId="4" fontId="349" fillId="6" borderId="77" xfId="1" applyNumberFormat="1" applyFont="1" applyFill="1" applyBorder="1" applyAlignment="1">
      <alignment horizontal="center" vertical="center" wrapText="1"/>
    </xf>
    <xf numFmtId="4" fontId="349" fillId="6" borderId="70" xfId="1" applyNumberFormat="1" applyFont="1" applyFill="1" applyBorder="1" applyAlignment="1">
      <alignment horizontal="center" vertical="center" wrapText="1"/>
    </xf>
    <xf numFmtId="3" fontId="349" fillId="6" borderId="78" xfId="1" applyNumberFormat="1" applyFont="1" applyFill="1" applyBorder="1" applyAlignment="1">
      <alignment horizontal="center" vertical="center" wrapText="1"/>
    </xf>
    <xf numFmtId="3" fontId="349"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54"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7" fillId="6" borderId="9" xfId="0" applyFont="1" applyFill="1" applyBorder="1" applyAlignment="1">
      <alignment horizontal="left" vertical="center" wrapText="1" indent="5"/>
    </xf>
    <xf numFmtId="0" fontId="354"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54" fillId="6" borderId="78" xfId="1" applyFont="1" applyFill="1" applyBorder="1" applyAlignment="1">
      <alignment horizontal="left" vertical="center" wrapText="1" indent="7"/>
    </xf>
    <xf numFmtId="0" fontId="357"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54"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7" fillId="6" borderId="9" xfId="0" applyFont="1" applyFill="1" applyBorder="1" applyAlignment="1">
      <alignment horizontal="left" vertical="center" wrapText="1" indent="4"/>
    </xf>
    <xf numFmtId="0" fontId="357"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54"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7"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54"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54"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62"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54" fillId="6" borderId="9" xfId="1" applyFont="1" applyFill="1" applyBorder="1" applyAlignment="1">
      <alignment horizontal="left" vertical="center" wrapText="1" indent="4"/>
    </xf>
    <xf numFmtId="0" fontId="354" fillId="6" borderId="75" xfId="1" applyFont="1" applyFill="1" applyBorder="1" applyAlignment="1">
      <alignment horizontal="left" vertical="center" wrapText="1" indent="4"/>
    </xf>
    <xf numFmtId="0" fontId="347"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7" fillId="6" borderId="75"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9" fillId="6" borderId="13" xfId="1" applyFont="1" applyFill="1" applyBorder="1" applyAlignment="1">
      <alignment horizontal="left" vertical="center" wrapText="1"/>
    </xf>
    <xf numFmtId="0" fontId="349"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9" fillId="6" borderId="7" xfId="1" applyFont="1" applyFill="1" applyBorder="1" applyAlignment="1">
      <alignment horizontal="left" wrapText="1"/>
    </xf>
    <xf numFmtId="0" fontId="349"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theme" Target="theme/theme1.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40;&#1085;&#1076;&#1088;&#1077;&#1077;&#1074;&#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41;&#1072;&#1075;&#1072;&#1085;&#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48;&#1074;&#1072;&#1085;&#1086;&#1074;&#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0;&#1091;&#1079;&#1085;&#1077;&#1094;&#1086;&#1074;&#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1;&#1086;&#1079;&#1086;&#1074;&#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2;&#1080;&#1088;&#1086;&#1085;&#1086;&#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5;&#1072;&#1083;&#1077;&#1094;&#1082;&#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7;&#1072;&#1074;&#1082;&#1080;&#1085;&#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41;&#1072;&#1075;&#1072;&#1085;&#1089;&#1082;&#1080;&#1081;/&#1064;&#1072;&#1073;&#1083;&#1086;&#1085;%20&#1062;&#1040;&#1050;_&#1091;&#1075;&#1086;&#1083;&#1100;_&#1062;&#1055;%20(&#1073;&#1077;&#1079;%20&#1053;&#1044;&#1057;)_2&#1087;&#1075;2025&#1075;_&#1084;&#1077;&#1085;&#1077;&#1077;%2050%20&#1090;&#1099;&#1089;%20&#1041;&#1072;&#1075;&#1072;&#1085;&#1089;&#1082;&#1080;&#1081;%20&#1050;&#1072;&#1079;&#1072;&#1085;&#1089;&#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Андреевка, Баганский муниципальный район</v>
          </cell>
        </row>
        <row r="15">
          <cell r="D15" t="str">
            <v/>
          </cell>
        </row>
        <row r="16">
          <cell r="D16" t="str">
            <v>Код ОКТМО</v>
          </cell>
          <cell r="E16" t="str">
            <v>50603402101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1097.533030986561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3959.0813210213059</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533.32742678882448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79.398479999999992</v>
          </cell>
        </row>
        <row r="27">
          <cell r="F27">
            <v>1326.0219970470876</v>
          </cell>
        </row>
        <row r="28">
          <cell r="F28">
            <v>1018.4500745369336</v>
          </cell>
        </row>
        <row r="29">
          <cell r="F29">
            <v>307.57192251015391</v>
          </cell>
        </row>
        <row r="30">
          <cell r="F30">
            <v>2818.2519146916511</v>
          </cell>
        </row>
        <row r="33">
          <cell r="F33">
            <v>1616.4424215591794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22.64</v>
          </cell>
        </row>
      </sheetData>
      <sheetData sheetId="29" refreshError="1"/>
      <sheetData sheetId="30">
        <row r="12">
          <cell r="F12">
            <v>111.68569361059538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Баган, Баганский муниципальный район</v>
          </cell>
        </row>
        <row r="15">
          <cell r="D15" t="str">
            <v/>
          </cell>
        </row>
        <row r="16">
          <cell r="D16" t="str">
            <v>Код ОКТМО</v>
          </cell>
          <cell r="E16" t="str">
            <v>50603404101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1071.1053662773463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1.4E-2</v>
          </cell>
        </row>
        <row r="20">
          <cell r="E20">
            <v>0.04</v>
          </cell>
        </row>
        <row r="27">
          <cell r="E27">
            <v>3863.75</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532.19681482626618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87.99063000000001</v>
          </cell>
        </row>
        <row r="27">
          <cell r="F27">
            <v>1326.0219970470876</v>
          </cell>
        </row>
        <row r="28">
          <cell r="F28">
            <v>1018.4500745369336</v>
          </cell>
        </row>
        <row r="29">
          <cell r="F29">
            <v>307.57192251015391</v>
          </cell>
        </row>
        <row r="30">
          <cell r="F30">
            <v>2780.4527722427219</v>
          </cell>
        </row>
        <row r="33">
          <cell r="F33">
            <v>1577.930183893915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25.09</v>
          </cell>
        </row>
      </sheetData>
      <sheetData sheetId="29" refreshError="1"/>
      <sheetData sheetId="30">
        <row r="12">
          <cell r="F12">
            <v>111.13452807715989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Ивановка, Баганский муниципальный район</v>
          </cell>
        </row>
        <row r="15">
          <cell r="D15" t="str">
            <v/>
          </cell>
        </row>
        <row r="16">
          <cell r="D16" t="str">
            <v>Код ОКТМО</v>
          </cell>
          <cell r="E16" t="str">
            <v>50603410101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839.0378182390242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-0.19900000000000001</v>
          </cell>
        </row>
        <row r="20">
          <cell r="E20">
            <v>5.7000000000000002E-2</v>
          </cell>
        </row>
        <row r="27">
          <cell r="E27">
            <v>3769.8333333333335</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512.62264132449684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48.221249999999998</v>
          </cell>
        </row>
        <row r="27">
          <cell r="F27">
            <v>1326.0219970470876</v>
          </cell>
        </row>
        <row r="28">
          <cell r="F28">
            <v>1018.4500745369336</v>
          </cell>
        </row>
        <row r="29">
          <cell r="F29">
            <v>307.57192251015391</v>
          </cell>
        </row>
        <row r="30">
          <cell r="F30">
            <v>2438.9671307822437</v>
          </cell>
        </row>
        <row r="33">
          <cell r="F33">
            <v>1239.7451545776189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13.75</v>
          </cell>
        </row>
      </sheetData>
      <sheetData sheetId="29" refreshError="1"/>
      <sheetData sheetId="30">
        <row r="12">
          <cell r="F12">
            <v>106.10169364635807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Кузнецовка, Баганский муниципальный район</v>
          </cell>
        </row>
        <row r="15">
          <cell r="D15" t="str">
            <v/>
          </cell>
        </row>
        <row r="16">
          <cell r="D16" t="str">
            <v>Код ОКТМО</v>
          </cell>
          <cell r="E16" t="str">
            <v>50603414101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1009.9658763504615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3643.2042799967326</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524.07086611145144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42.048929999999999</v>
          </cell>
        </row>
        <row r="27">
          <cell r="F27">
            <v>1326.0219970470876</v>
          </cell>
        </row>
        <row r="28">
          <cell r="F28">
            <v>1018.4500745369336</v>
          </cell>
        </row>
        <row r="29">
          <cell r="F29">
            <v>307.57192251015391</v>
          </cell>
        </row>
        <row r="30">
          <cell r="F30">
            <v>2687.5431635220125</v>
          </cell>
        </row>
        <row r="33">
          <cell r="F33">
            <v>1488.8334516360615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11.99</v>
          </cell>
        </row>
      </sheetData>
      <sheetData sheetId="29" refreshError="1"/>
      <sheetData sheetId="30">
        <row r="12">
          <cell r="F12">
            <v>109.74921930432593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Лозовское, Баганский муниципальный райо</v>
          </cell>
        </row>
        <row r="15">
          <cell r="D15" t="str">
            <v/>
          </cell>
        </row>
        <row r="16">
          <cell r="D16" t="str">
            <v>Код ОКТМО</v>
          </cell>
          <cell r="E16" t="str">
            <v>50603407101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1071.8294799230612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3866.3620624419555</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531.52817821437952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79.398479999999992</v>
          </cell>
        </row>
        <row r="27">
          <cell r="F27">
            <v>1326.0219970470876</v>
          </cell>
        </row>
        <row r="28">
          <cell r="F28">
            <v>1018.4500745369336</v>
          </cell>
        </row>
        <row r="29">
          <cell r="F29">
            <v>307.57192251015391</v>
          </cell>
        </row>
        <row r="30">
          <cell r="F30">
            <v>2780.7949059740549</v>
          </cell>
        </row>
        <row r="33">
          <cell r="F33">
            <v>1578.9854128415832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22.64</v>
          </cell>
        </row>
      </sheetData>
      <sheetData sheetId="29" refreshError="1"/>
      <sheetData sheetId="30">
        <row r="12">
          <cell r="F12">
            <v>111.13563761783648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Мироновка, Баганский муниципальный район</v>
          </cell>
        </row>
        <row r="15">
          <cell r="D15" t="str">
            <v/>
          </cell>
        </row>
        <row r="16">
          <cell r="D16" t="str">
            <v>Код ОКТМО</v>
          </cell>
          <cell r="E16" t="str">
            <v>50603416101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1008.9180317190547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3639.424437394814</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523.68629901128907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38.331510000000002</v>
          </cell>
        </row>
        <row r="27">
          <cell r="F27">
            <v>1326.0219970470876</v>
          </cell>
        </row>
        <row r="28">
          <cell r="F28">
            <v>1018.4500745369336</v>
          </cell>
        </row>
        <row r="29">
          <cell r="F29">
            <v>307.57192251015391</v>
          </cell>
        </row>
        <row r="30">
          <cell r="F30">
            <v>2685.7076483572791</v>
          </cell>
        </row>
        <row r="33">
          <cell r="F33">
            <v>1487.3064592996202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10.93</v>
          </cell>
        </row>
      </sheetData>
      <sheetData sheetId="29" refreshError="1"/>
      <sheetData sheetId="30">
        <row r="12">
          <cell r="F12">
            <v>109.72057106969453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Палецкое, Баганский муниципальный район</v>
          </cell>
        </row>
        <row r="15">
          <cell r="D15" t="str">
            <v/>
          </cell>
        </row>
        <row r="16">
          <cell r="D16" t="str">
            <v>Код ОКТМО</v>
          </cell>
          <cell r="E16" t="str">
            <v>50603418101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1010.4063623485471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3644.7932252384294</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524.19858874647605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43.206240000000001</v>
          </cell>
        </row>
        <row r="27">
          <cell r="F27">
            <v>1326.0219970470876</v>
          </cell>
        </row>
        <row r="28">
          <cell r="F28">
            <v>1018.4500745369336</v>
          </cell>
        </row>
        <row r="29">
          <cell r="F29">
            <v>307.57192251015391</v>
          </cell>
        </row>
        <row r="30">
          <cell r="F30">
            <v>2688.2811200240967</v>
          </cell>
        </row>
        <row r="33">
          <cell r="F33">
            <v>1489.4753585783944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12.32</v>
          </cell>
        </row>
      </sheetData>
      <sheetData sheetId="29" refreshError="1"/>
      <sheetData sheetId="30">
        <row r="12">
          <cell r="F12">
            <v>109.76058347698813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Савкино, Баганский муниципальный район</v>
          </cell>
        </row>
        <row r="15">
          <cell r="D15" t="str">
            <v/>
          </cell>
        </row>
        <row r="16">
          <cell r="D16" t="str">
            <v>Код ОКТМО</v>
          </cell>
          <cell r="E16" t="str">
            <v>50603422101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1087.8764223875094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3924.2474730645345</v>
          </cell>
        </row>
      </sheetData>
      <sheetData sheetId="9"/>
      <sheetData sheetId="10"/>
      <sheetData sheetId="11"/>
      <sheetData sheetId="12"/>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532.65146418689085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79.398479999999992</v>
          </cell>
        </row>
        <row r="27">
          <cell r="F27">
            <v>1326.0219970470876</v>
          </cell>
        </row>
        <row r="28">
          <cell r="F28">
            <v>1018.4500745369336</v>
          </cell>
        </row>
        <row r="29">
          <cell r="F29">
            <v>307.57192251015391</v>
          </cell>
        </row>
        <row r="30">
          <cell r="F30">
            <v>2804.1796306098327</v>
          </cell>
        </row>
        <row r="33">
          <cell r="F33">
            <v>1602.3701374773611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22.64</v>
          </cell>
        </row>
      </sheetData>
      <sheetData sheetId="29"/>
      <sheetData sheetId="30">
        <row r="12">
          <cell r="F12">
            <v>111.47904218657564</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Казанка, Баганский муниципальный район</v>
          </cell>
        </row>
        <row r="15">
          <cell r="D15" t="str">
            <v/>
          </cell>
        </row>
        <row r="16">
          <cell r="D16" t="str">
            <v>Код ОКТМО</v>
          </cell>
          <cell r="E16" t="str">
            <v>50603413101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1113.0801606795019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4015.1637796125415</v>
          </cell>
        </row>
      </sheetData>
      <sheetData sheetId="9" refreshError="1"/>
      <sheetData sheetId="10" refreshError="1"/>
      <sheetData sheetId="11"/>
      <sheetData sheetId="12" refreshError="1"/>
      <sheetData sheetId="13">
        <row r="12">
          <cell r="F12">
            <v>3042.6598228229536</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1144.7050935886414</v>
          </cell>
        </row>
        <row r="27">
          <cell r="F27">
            <v>0.16419829999999999</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910.76439993142912</v>
          </cell>
        </row>
        <row r="14">
          <cell r="F14">
            <v>14769.507863085169</v>
          </cell>
        </row>
        <row r="15">
          <cell r="F15">
            <v>0.25</v>
          </cell>
        </row>
        <row r="18">
          <cell r="F18">
            <v>15</v>
          </cell>
        </row>
        <row r="19">
          <cell r="F19">
            <v>4187.478806422544</v>
          </cell>
        </row>
        <row r="20">
          <cell r="F20">
            <v>2.1999999999999999E-2</v>
          </cell>
        </row>
        <row r="21">
          <cell r="F21">
            <v>10</v>
          </cell>
        </row>
        <row r="22">
          <cell r="F22">
            <v>3.4341152807659241</v>
          </cell>
        </row>
        <row r="23">
          <cell r="F23">
            <v>3.0000000000000001E-3</v>
          </cell>
        </row>
        <row r="24">
          <cell r="F24">
            <v>1144.7050935886414</v>
          </cell>
        </row>
      </sheetData>
      <sheetData sheetId="24"/>
      <sheetData sheetId="25">
        <row r="12">
          <cell r="F12">
            <v>532.16526757887357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52.517325</v>
          </cell>
        </row>
        <row r="27">
          <cell r="F27">
            <v>1326.0219970470876</v>
          </cell>
        </row>
        <row r="28">
          <cell r="F28">
            <v>1018.4500745369336</v>
          </cell>
        </row>
        <row r="29">
          <cell r="F29">
            <v>307.57192251015391</v>
          </cell>
        </row>
        <row r="30">
          <cell r="F30">
            <v>2838.6773079501781</v>
          </cell>
        </row>
        <row r="33">
          <cell r="F33">
            <v>1639.0987841373853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14.975</v>
          </cell>
        </row>
      </sheetData>
      <sheetData sheetId="29" refreshError="1"/>
      <sheetData sheetId="30">
        <row r="12">
          <cell r="F12">
            <v>111.97339302025517</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9" sqref="C19"/>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Андреевка, Баганский муниципальный район</v>
      </c>
    </row>
    <row r="6" spans="1:3">
      <c r="A6" s="8"/>
      <c r="B6" s="9" t="str">
        <f>IF([5]И1!E15="","",[5]И1!D15)</f>
        <v/>
      </c>
      <c r="C6" s="10" t="str">
        <f>IF([5]И1!E15="","",[5]И1!E15)</f>
        <v/>
      </c>
    </row>
    <row r="7" spans="1:3">
      <c r="A7" s="8"/>
      <c r="B7" s="9" t="str">
        <f>[5]И1!D16</f>
        <v>Код ОКТМО</v>
      </c>
      <c r="C7" s="11" t="str">
        <f>[5]И1!E16</f>
        <v>50603402101</v>
      </c>
    </row>
    <row r="8" spans="1:3">
      <c r="A8" s="8"/>
      <c r="B8" s="12" t="str">
        <f>[5]И1!D17</f>
        <v>Система теплоснабжения</v>
      </c>
      <c r="C8" s="13">
        <f>[5]И1!E17</f>
        <v>0</v>
      </c>
    </row>
    <row r="9" spans="1:3">
      <c r="A9" s="8"/>
      <c r="B9" s="9" t="str">
        <f>[5]И1!D8</f>
        <v>Период регулирования (i)-й</v>
      </c>
      <c r="C9" s="14">
        <f>[5]И1!E8</f>
        <v>2025</v>
      </c>
    </row>
    <row r="10" spans="1:3">
      <c r="A10" s="8"/>
      <c r="B10" s="9" t="str">
        <f>[5]И1!D9</f>
        <v>Период регулирования (i-1)-й</v>
      </c>
      <c r="C10" s="14">
        <f>[5]И1!E9</f>
        <v>2024</v>
      </c>
    </row>
    <row r="11" spans="1:3">
      <c r="A11" s="8"/>
      <c r="B11" s="9" t="str">
        <f>[5]И1!D10</f>
        <v>Период регулирования (i-2)-й</v>
      </c>
      <c r="C11" s="14">
        <f>[5]И1!E10</f>
        <v>2023</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5695.9703741403637</v>
      </c>
    </row>
    <row r="18" spans="1:3" ht="42.75">
      <c r="A18" s="22" t="s">
        <v>8</v>
      </c>
      <c r="B18" s="25" t="s">
        <v>9</v>
      </c>
      <c r="C18" s="26">
        <f>[5]С1!F12</f>
        <v>1097.533030986561</v>
      </c>
    </row>
    <row r="19" spans="1:3" ht="42.75">
      <c r="A19" s="22" t="s">
        <v>10</v>
      </c>
      <c r="B19" s="25" t="s">
        <v>11</v>
      </c>
      <c r="C19" s="26">
        <f>[5]С2!F12</f>
        <v>3042.6598228229536</v>
      </c>
    </row>
    <row r="20" spans="1:3" ht="30">
      <c r="A20" s="22" t="s">
        <v>12</v>
      </c>
      <c r="B20" s="25" t="s">
        <v>13</v>
      </c>
      <c r="C20" s="26">
        <f>[5]С3!F12</f>
        <v>910.76439993142912</v>
      </c>
    </row>
    <row r="21" spans="1:3" ht="42.75">
      <c r="A21" s="22" t="s">
        <v>14</v>
      </c>
      <c r="B21" s="25" t="s">
        <v>15</v>
      </c>
      <c r="C21" s="26">
        <f>[5]С4!F12</f>
        <v>533.32742678882448</v>
      </c>
    </row>
    <row r="22" spans="1:3" ht="30">
      <c r="A22" s="22" t="s">
        <v>16</v>
      </c>
      <c r="B22" s="25" t="s">
        <v>17</v>
      </c>
      <c r="C22" s="26">
        <f>[5]С5!F12</f>
        <v>111.68569361059538</v>
      </c>
    </row>
    <row r="23" spans="1:3" ht="43.5" thickBot="1">
      <c r="A23" s="27" t="s">
        <v>18</v>
      </c>
      <c r="B23" s="117" t="s">
        <v>19</v>
      </c>
      <c r="C23" s="28" t="str">
        <f>[5]С6!F12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[5]С1.1!E16</f>
        <v>5100</v>
      </c>
    </row>
    <row r="29" spans="1:3" ht="42.75">
      <c r="A29" s="22" t="s">
        <v>10</v>
      </c>
      <c r="B29" s="33" t="s">
        <v>22</v>
      </c>
      <c r="C29" s="34">
        <f>[5]С1.1!E27</f>
        <v>3959.0813210213059</v>
      </c>
    </row>
    <row r="30" spans="1:3" ht="17.25">
      <c r="A30" s="22" t="s">
        <v>12</v>
      </c>
      <c r="B30" s="33" t="s">
        <v>23</v>
      </c>
      <c r="C30" s="35">
        <f>[5]С1.1!E19</f>
        <v>1.4E-2</v>
      </c>
    </row>
    <row r="31" spans="1:3" ht="17.25">
      <c r="A31" s="22" t="s">
        <v>14</v>
      </c>
      <c r="B31" s="33" t="s">
        <v>24</v>
      </c>
      <c r="C31" s="35">
        <f>[5]С1.1!E20</f>
        <v>0.04</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9" t="s">
        <v>38</v>
      </c>
      <c r="C40" s="119"/>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38910.02669467502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203708.97017230222</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1144.7050935886414</v>
      </c>
    </row>
    <row r="63" spans="1:3" ht="17.25">
      <c r="A63" s="59" t="s">
        <v>83</v>
      </c>
      <c r="B63" s="53" t="s">
        <v>84</v>
      </c>
      <c r="C63" s="34">
        <f>[5]С2!F27</f>
        <v>0.16419829999999999</v>
      </c>
    </row>
    <row r="64" spans="1:3" ht="17.25">
      <c r="A64" s="59" t="s">
        <v>85</v>
      </c>
      <c r="B64" s="58" t="s">
        <v>86</v>
      </c>
      <c r="C64" s="62">
        <f>[5]С2!F28</f>
        <v>4200</v>
      </c>
    </row>
    <row r="65" spans="1:3" ht="42.75">
      <c r="A65" s="59" t="s">
        <v>87</v>
      </c>
      <c r="B65" s="33" t="s">
        <v>88</v>
      </c>
      <c r="C65" s="34">
        <f>[5]С2!F22</f>
        <v>42890.921752741691</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0.17804631770487722</v>
      </c>
    </row>
    <row r="80" spans="1:3" ht="30">
      <c r="A80" s="59" t="s">
        <v>116</v>
      </c>
      <c r="B80" s="53" t="s">
        <v>117</v>
      </c>
      <c r="C80" s="70">
        <f>[5]С2!F30</f>
        <v>0.1652189781021898</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[5]С3!F14</f>
        <v>14769.507863085169</v>
      </c>
    </row>
    <row r="86" spans="1:3" s="63" customFormat="1" ht="42.75">
      <c r="A86" s="77" t="s">
        <v>126</v>
      </c>
      <c r="B86" s="53" t="s">
        <v>127</v>
      </c>
      <c r="C86" s="78">
        <f>[5]С3!F15</f>
        <v>0.25</v>
      </c>
    </row>
    <row r="87" spans="1:3" s="63" customFormat="1" ht="14.25">
      <c r="A87" s="77" t="s">
        <v>128</v>
      </c>
      <c r="B87" s="79" t="s">
        <v>129</v>
      </c>
      <c r="C87" s="62">
        <f>[5]С3!F18</f>
        <v>15</v>
      </c>
    </row>
    <row r="88" spans="1:3" s="63" customFormat="1" ht="17.25">
      <c r="A88" s="77" t="s">
        <v>130</v>
      </c>
      <c r="B88" s="33" t="s">
        <v>131</v>
      </c>
      <c r="C88" s="34">
        <f>[5]С3!F19</f>
        <v>4187.478806422544</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3.4341152807659241</v>
      </c>
    </row>
    <row r="92" spans="1:3" s="63" customFormat="1" ht="55.5">
      <c r="A92" s="77" t="s">
        <v>137</v>
      </c>
      <c r="B92" s="53" t="s">
        <v>138</v>
      </c>
      <c r="C92" s="80">
        <f>[5]С3!F23</f>
        <v>3.0000000000000001E-3</v>
      </c>
    </row>
    <row r="93" spans="1:3" s="63" customFormat="1" ht="27.75" thickBot="1">
      <c r="A93" s="81" t="s">
        <v>139</v>
      </c>
      <c r="B93" s="82" t="s">
        <v>140</v>
      </c>
      <c r="C93" s="83">
        <f>[5]С3!F24</f>
        <v>1144.7050935886414</v>
      </c>
    </row>
    <row r="94" spans="1:3" ht="13.5" thickBot="1">
      <c r="A94" s="47"/>
      <c r="B94" s="75"/>
      <c r="C94" s="15"/>
    </row>
    <row r="95" spans="1:3" ht="30" customHeight="1">
      <c r="A95" s="84" t="s">
        <v>141</v>
      </c>
      <c r="B95" s="119" t="s">
        <v>142</v>
      </c>
      <c r="C95" s="119"/>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79.398479999999992</v>
      </c>
    </row>
    <row r="108" spans="1:3" ht="25.5">
      <c r="A108" s="59" t="s">
        <v>167</v>
      </c>
      <c r="B108" s="53" t="s">
        <v>94</v>
      </c>
      <c r="C108" s="85">
        <f>[5]С4.3!E16</f>
        <v>0</v>
      </c>
    </row>
    <row r="109" spans="1:3" ht="25.5">
      <c r="A109" s="59" t="s">
        <v>168</v>
      </c>
      <c r="B109" s="53" t="s">
        <v>169</v>
      </c>
      <c r="C109" s="34">
        <f>[5]С4.3!E17</f>
        <v>22.64</v>
      </c>
    </row>
    <row r="110" spans="1:3" ht="38.25">
      <c r="A110" s="59" t="s">
        <v>170</v>
      </c>
      <c r="B110" s="53" t="s">
        <v>106</v>
      </c>
      <c r="C110" s="85">
        <f>[5]С4.3!E18</f>
        <v>0</v>
      </c>
    </row>
    <row r="111" spans="1:3">
      <c r="A111" s="59" t="s">
        <v>171</v>
      </c>
      <c r="B111" s="53" t="s">
        <v>172</v>
      </c>
      <c r="C111" s="34">
        <f>[5]С4.3!E19</f>
        <v>0</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1326.0219970470876</v>
      </c>
    </row>
    <row r="116" spans="1:3" ht="25.5">
      <c r="A116" s="59" t="s">
        <v>181</v>
      </c>
      <c r="B116" s="53" t="s">
        <v>182</v>
      </c>
      <c r="C116" s="34">
        <f>[5]С4!F28</f>
        <v>1018.4500745369336</v>
      </c>
    </row>
    <row r="117" spans="1:3" ht="42.75">
      <c r="A117" s="59" t="s">
        <v>183</v>
      </c>
      <c r="B117" s="53" t="s">
        <v>184</v>
      </c>
      <c r="C117" s="34">
        <f>[5]С4!F29</f>
        <v>307.57192251015391</v>
      </c>
    </row>
    <row r="118" spans="1:3" ht="30">
      <c r="A118" s="59" t="s">
        <v>185</v>
      </c>
      <c r="B118" s="39" t="s">
        <v>186</v>
      </c>
      <c r="C118" s="34">
        <f>[5]С4!F30</f>
        <v>2818.2519146916511</v>
      </c>
    </row>
    <row r="119" spans="1:3" ht="42.75">
      <c r="A119" s="59" t="s">
        <v>187</v>
      </c>
      <c r="B119" s="86" t="s">
        <v>188</v>
      </c>
      <c r="C119" s="34">
        <f>[5]С4!F33</f>
        <v>1616.4424215591794</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[5]С2.5!$E$11</f>
        <v>-2.9000000000000026E-2</v>
      </c>
    </row>
    <row r="144" spans="1:3">
      <c r="A144" s="105"/>
      <c r="B144" s="110">
        <f>B143+1</f>
        <v>2021</v>
      </c>
      <c r="C144" s="111">
        <f>[5]С2.5!$F$11</f>
        <v>0.245</v>
      </c>
    </row>
    <row r="145" spans="1:3">
      <c r="A145" s="105"/>
      <c r="B145" s="110">
        <f t="shared" ref="B145:B208" si="0">B144+1</f>
        <v>2022</v>
      </c>
      <c r="C145" s="111">
        <f>[5]С2.5!$G$11</f>
        <v>0.114</v>
      </c>
    </row>
    <row r="146" spans="1:3" ht="13.5" thickBot="1">
      <c r="A146" s="105"/>
      <c r="B146" s="112">
        <f t="shared" si="0"/>
        <v>2023</v>
      </c>
      <c r="C146" s="113">
        <f>[5]С2.5!$H$11</f>
        <v>0.04</v>
      </c>
    </row>
    <row r="147" spans="1:3">
      <c r="A147" s="105"/>
      <c r="B147" s="114">
        <f t="shared" si="0"/>
        <v>2024</v>
      </c>
      <c r="C147" s="115">
        <f>[5]С2.5!$I$11</f>
        <v>0.11700000000000001</v>
      </c>
    </row>
    <row r="148" spans="1:3">
      <c r="A148" s="105"/>
      <c r="B148" s="110">
        <f t="shared" si="0"/>
        <v>2025</v>
      </c>
      <c r="C148" s="111">
        <f>[5]С2.5!$J$11</f>
        <v>6.0999999999999999E-2</v>
      </c>
    </row>
    <row r="149" spans="1:3" hidden="1">
      <c r="A149" s="105"/>
      <c r="B149" s="110">
        <f t="shared" si="0"/>
        <v>2026</v>
      </c>
      <c r="C149" s="111">
        <f>[5]С2.5!$K$11</f>
        <v>3.5813361771260002E-2</v>
      </c>
    </row>
    <row r="150" spans="1:3" hidden="1">
      <c r="A150" s="105"/>
      <c r="B150" s="110">
        <f t="shared" si="0"/>
        <v>2027</v>
      </c>
      <c r="C150" s="111">
        <f>[5]С2.5!$L$11</f>
        <v>3.2682303599220003E-2</v>
      </c>
    </row>
    <row r="151" spans="1:3" hidden="1">
      <c r="A151" s="105"/>
      <c r="B151" s="110">
        <f t="shared" si="0"/>
        <v>2028</v>
      </c>
      <c r="C151" s="111">
        <f>[5]С2.5!$M$11</f>
        <v>0</v>
      </c>
    </row>
    <row r="152" spans="1:3" hidden="1">
      <c r="A152" s="105"/>
      <c r="B152" s="110">
        <f t="shared" si="0"/>
        <v>2029</v>
      </c>
      <c r="C152" s="111">
        <f>[5]С2.5!$N$11</f>
        <v>0</v>
      </c>
    </row>
    <row r="153" spans="1:3" hidden="1">
      <c r="A153" s="105"/>
      <c r="B153" s="110">
        <f t="shared" si="0"/>
        <v>2030</v>
      </c>
      <c r="C153" s="111">
        <f>[5]С2.5!$O$11</f>
        <v>0</v>
      </c>
    </row>
    <row r="154" spans="1:3" hidden="1">
      <c r="A154" s="105"/>
      <c r="B154" s="110">
        <f t="shared" si="0"/>
        <v>2031</v>
      </c>
      <c r="C154" s="111">
        <f>[5]С2.5!$P$11</f>
        <v>0</v>
      </c>
    </row>
    <row r="155" spans="1:3" hidden="1">
      <c r="A155" s="89"/>
      <c r="B155" s="110">
        <f t="shared" si="0"/>
        <v>2032</v>
      </c>
      <c r="C155" s="111">
        <f>[5]С2.5!$Q$11</f>
        <v>0</v>
      </c>
    </row>
    <row r="156" spans="1:3" hidden="1">
      <c r="A156" s="89"/>
      <c r="B156" s="110">
        <f t="shared" si="0"/>
        <v>2033</v>
      </c>
      <c r="C156" s="111">
        <f>[5]С2.5!$R$11</f>
        <v>0</v>
      </c>
    </row>
    <row r="157" spans="1:3" hidden="1">
      <c r="B157" s="110">
        <f t="shared" si="0"/>
        <v>2034</v>
      </c>
      <c r="C157" s="111">
        <f>[5]С2.5!$S$11</f>
        <v>0</v>
      </c>
    </row>
    <row r="158" spans="1:3" hidden="1">
      <c r="B158" s="110">
        <f t="shared" si="0"/>
        <v>2035</v>
      </c>
      <c r="C158" s="111">
        <f>[5]С2.5!$T$11</f>
        <v>0</v>
      </c>
    </row>
    <row r="159" spans="1:3" hidden="1">
      <c r="B159" s="110">
        <f t="shared" si="0"/>
        <v>2036</v>
      </c>
      <c r="C159" s="111">
        <f>[5]С2.5!$U$11</f>
        <v>0</v>
      </c>
    </row>
    <row r="160" spans="1:3"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0" sqref="C20"/>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[6]И1!D13</f>
        <v>Субъект Российской Федерации</v>
      </c>
      <c r="C4" s="10" t="str">
        <f>[6]И1!E13</f>
        <v>Новосибирская область</v>
      </c>
    </row>
    <row r="5" spans="1:3" ht="25.5">
      <c r="A5" s="8"/>
      <c r="B5" s="9" t="str">
        <f>[6]И1!D14</f>
        <v>Тип муниципального образования (выберите из списка)</v>
      </c>
      <c r="C5" s="10" t="str">
        <f>[6]И1!E14</f>
        <v>село Баган, Баганский муниципальный район</v>
      </c>
    </row>
    <row r="6" spans="1:3">
      <c r="A6" s="8"/>
      <c r="B6" s="9" t="str">
        <f>IF([6]И1!E15="","",[6]И1!D15)</f>
        <v/>
      </c>
      <c r="C6" s="10" t="str">
        <f>IF([6]И1!E15="","",[6]И1!E15)</f>
        <v/>
      </c>
    </row>
    <row r="7" spans="1:3">
      <c r="A7" s="8"/>
      <c r="B7" s="9" t="str">
        <f>[6]И1!D16</f>
        <v>Код ОКТМО</v>
      </c>
      <c r="C7" s="11" t="str">
        <f>[6]И1!E16</f>
        <v>50603404101</v>
      </c>
    </row>
    <row r="8" spans="1:3">
      <c r="A8" s="8"/>
      <c r="B8" s="12" t="str">
        <f>[6]И1!D17</f>
        <v>Система теплоснабжения</v>
      </c>
      <c r="C8" s="13">
        <f>[6]И1!E17</f>
        <v>0</v>
      </c>
    </row>
    <row r="9" spans="1:3">
      <c r="A9" s="8"/>
      <c r="B9" s="9" t="str">
        <f>[6]И1!D8</f>
        <v>Период регулирования (i)-й</v>
      </c>
      <c r="C9" s="14">
        <f>[6]И1!E8</f>
        <v>2025</v>
      </c>
    </row>
    <row r="10" spans="1:3">
      <c r="A10" s="8"/>
      <c r="B10" s="9" t="str">
        <f>[6]И1!D9</f>
        <v>Период регулирования (i-1)-й</v>
      </c>
      <c r="C10" s="14">
        <f>[6]И1!E9</f>
        <v>2024</v>
      </c>
    </row>
    <row r="11" spans="1:3">
      <c r="A11" s="8"/>
      <c r="B11" s="9" t="str">
        <f>[6]И1!D10</f>
        <v>Период регулирования (i-2)-й</v>
      </c>
      <c r="C11" s="14">
        <f>[6]И1!E10</f>
        <v>2023</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5667.8609319351544</v>
      </c>
    </row>
    <row r="18" spans="1:3" ht="42.75">
      <c r="A18" s="22" t="s">
        <v>8</v>
      </c>
      <c r="B18" s="25" t="s">
        <v>9</v>
      </c>
      <c r="C18" s="26">
        <f>[6]С1!F12</f>
        <v>1071.1053662773463</v>
      </c>
    </row>
    <row r="19" spans="1:3" ht="42.75">
      <c r="A19" s="22" t="s">
        <v>10</v>
      </c>
      <c r="B19" s="25" t="s">
        <v>11</v>
      </c>
      <c r="C19" s="26">
        <f>[6]С2!F12</f>
        <v>3042.6598228229536</v>
      </c>
    </row>
    <row r="20" spans="1:3" ht="30">
      <c r="A20" s="22" t="s">
        <v>12</v>
      </c>
      <c r="B20" s="25" t="s">
        <v>13</v>
      </c>
      <c r="C20" s="26">
        <f>[6]С3!F12</f>
        <v>910.76439993142912</v>
      </c>
    </row>
    <row r="21" spans="1:3" ht="42.75">
      <c r="A21" s="22" t="s">
        <v>14</v>
      </c>
      <c r="B21" s="25" t="s">
        <v>15</v>
      </c>
      <c r="C21" s="26">
        <f>[6]С4!F12</f>
        <v>532.19681482626618</v>
      </c>
    </row>
    <row r="22" spans="1:3" ht="30">
      <c r="A22" s="22" t="s">
        <v>16</v>
      </c>
      <c r="B22" s="25" t="s">
        <v>17</v>
      </c>
      <c r="C22" s="26">
        <f>[6]С5!F12</f>
        <v>111.13452807715989</v>
      </c>
    </row>
    <row r="23" spans="1:3" ht="43.5" thickBot="1">
      <c r="A23" s="27" t="s">
        <v>18</v>
      </c>
      <c r="B23" s="117" t="s">
        <v>19</v>
      </c>
      <c r="C23" s="28" t="str">
        <f>[6]С6!F12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[6]С1.1!E16</f>
        <v>5100</v>
      </c>
    </row>
    <row r="29" spans="1:3" ht="42.75">
      <c r="A29" s="22" t="s">
        <v>10</v>
      </c>
      <c r="B29" s="33" t="s">
        <v>22</v>
      </c>
      <c r="C29" s="34">
        <f>[6]С1.1!E27</f>
        <v>3863.75</v>
      </c>
    </row>
    <row r="30" spans="1:3" ht="17.25">
      <c r="A30" s="22" t="s">
        <v>12</v>
      </c>
      <c r="B30" s="33" t="s">
        <v>23</v>
      </c>
      <c r="C30" s="35">
        <f>[6]С1.1!E19</f>
        <v>1.4E-2</v>
      </c>
    </row>
    <row r="31" spans="1:3" ht="17.25">
      <c r="A31" s="22" t="s">
        <v>14</v>
      </c>
      <c r="B31" s="33" t="s">
        <v>24</v>
      </c>
      <c r="C31" s="35">
        <f>[6]С1.1!E20</f>
        <v>0.04</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9" t="s">
        <v>38</v>
      </c>
      <c r="C40" s="119"/>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38910.02669467502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203708.97017230222</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1144.7050935886414</v>
      </c>
    </row>
    <row r="63" spans="1:3" ht="17.25">
      <c r="A63" s="59" t="s">
        <v>83</v>
      </c>
      <c r="B63" s="53" t="s">
        <v>84</v>
      </c>
      <c r="C63" s="34">
        <f>[6]С2!F27</f>
        <v>0.16419829999999999</v>
      </c>
    </row>
    <row r="64" spans="1:3" ht="17.25">
      <c r="A64" s="59" t="s">
        <v>85</v>
      </c>
      <c r="B64" s="58" t="s">
        <v>86</v>
      </c>
      <c r="C64" s="62">
        <f>[6]С2!F28</f>
        <v>4200</v>
      </c>
    </row>
    <row r="65" spans="1:3" ht="42.75">
      <c r="A65" s="59" t="s">
        <v>87</v>
      </c>
      <c r="B65" s="33" t="s">
        <v>88</v>
      </c>
      <c r="C65" s="34">
        <f>[6]С2!F22</f>
        <v>42890.921752741691</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0.17804631770487722</v>
      </c>
    </row>
    <row r="80" spans="1:3" ht="30">
      <c r="A80" s="59" t="s">
        <v>116</v>
      </c>
      <c r="B80" s="53" t="s">
        <v>117</v>
      </c>
      <c r="C80" s="70">
        <f>[6]С2!F30</f>
        <v>0.1652189781021898</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[6]С3!F14</f>
        <v>14769.507863085169</v>
      </c>
    </row>
    <row r="86" spans="1:3" s="63" customFormat="1" ht="42.75">
      <c r="A86" s="77" t="s">
        <v>126</v>
      </c>
      <c r="B86" s="53" t="s">
        <v>127</v>
      </c>
      <c r="C86" s="78">
        <f>[6]С3!F15</f>
        <v>0.25</v>
      </c>
    </row>
    <row r="87" spans="1:3" s="63" customFormat="1" ht="14.25">
      <c r="A87" s="77" t="s">
        <v>128</v>
      </c>
      <c r="B87" s="79" t="s">
        <v>129</v>
      </c>
      <c r="C87" s="62">
        <f>[6]С3!F18</f>
        <v>15</v>
      </c>
    </row>
    <row r="88" spans="1:3" s="63" customFormat="1" ht="17.25">
      <c r="A88" s="77" t="s">
        <v>130</v>
      </c>
      <c r="B88" s="33" t="s">
        <v>131</v>
      </c>
      <c r="C88" s="34">
        <f>[6]С3!F19</f>
        <v>4187.478806422544</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3.4341152807659241</v>
      </c>
    </row>
    <row r="92" spans="1:3" s="63" customFormat="1" ht="55.5">
      <c r="A92" s="77" t="s">
        <v>137</v>
      </c>
      <c r="B92" s="53" t="s">
        <v>138</v>
      </c>
      <c r="C92" s="80">
        <f>[6]С3!F23</f>
        <v>3.0000000000000001E-3</v>
      </c>
    </row>
    <row r="93" spans="1:3" s="63" customFormat="1" ht="27.75" thickBot="1">
      <c r="A93" s="81" t="s">
        <v>139</v>
      </c>
      <c r="B93" s="82" t="s">
        <v>140</v>
      </c>
      <c r="C93" s="83">
        <f>[6]С3!F24</f>
        <v>1144.7050935886414</v>
      </c>
    </row>
    <row r="94" spans="1:3" ht="13.5" thickBot="1">
      <c r="A94" s="47"/>
      <c r="B94" s="75"/>
      <c r="C94" s="15"/>
    </row>
    <row r="95" spans="1:3" ht="30" customHeight="1">
      <c r="A95" s="84" t="s">
        <v>141</v>
      </c>
      <c r="B95" s="119" t="s">
        <v>142</v>
      </c>
      <c r="C95" s="119"/>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87.99063000000001</v>
      </c>
    </row>
    <row r="108" spans="1:3" ht="25.5">
      <c r="A108" s="59" t="s">
        <v>167</v>
      </c>
      <c r="B108" s="53" t="s">
        <v>94</v>
      </c>
      <c r="C108" s="85">
        <f>[6]С4.3!E16</f>
        <v>0</v>
      </c>
    </row>
    <row r="109" spans="1:3" ht="25.5">
      <c r="A109" s="59" t="s">
        <v>168</v>
      </c>
      <c r="B109" s="53" t="s">
        <v>169</v>
      </c>
      <c r="C109" s="34">
        <f>[6]С4.3!E17</f>
        <v>25.09</v>
      </c>
    </row>
    <row r="110" spans="1:3" ht="38.25">
      <c r="A110" s="59" t="s">
        <v>170</v>
      </c>
      <c r="B110" s="53" t="s">
        <v>106</v>
      </c>
      <c r="C110" s="85">
        <f>[6]С4.3!E18</f>
        <v>0</v>
      </c>
    </row>
    <row r="111" spans="1:3">
      <c r="A111" s="59" t="s">
        <v>171</v>
      </c>
      <c r="B111" s="53" t="s">
        <v>172</v>
      </c>
      <c r="C111" s="34">
        <f>[6]С4.3!E19</f>
        <v>0</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1326.0219970470876</v>
      </c>
    </row>
    <row r="116" spans="1:3" ht="25.5">
      <c r="A116" s="59" t="s">
        <v>181</v>
      </c>
      <c r="B116" s="53" t="s">
        <v>182</v>
      </c>
      <c r="C116" s="34">
        <f>[6]С4!F28</f>
        <v>1018.4500745369336</v>
      </c>
    </row>
    <row r="117" spans="1:3" ht="42.75">
      <c r="A117" s="59" t="s">
        <v>183</v>
      </c>
      <c r="B117" s="53" t="s">
        <v>184</v>
      </c>
      <c r="C117" s="34">
        <f>[6]С4!F29</f>
        <v>307.57192251015391</v>
      </c>
    </row>
    <row r="118" spans="1:3" ht="30">
      <c r="A118" s="59" t="s">
        <v>185</v>
      </c>
      <c r="B118" s="39" t="s">
        <v>186</v>
      </c>
      <c r="C118" s="34">
        <f>[6]С4!F30</f>
        <v>2780.4527722427219</v>
      </c>
    </row>
    <row r="119" spans="1:3" ht="42.75">
      <c r="A119" s="59" t="s">
        <v>187</v>
      </c>
      <c r="B119" s="86" t="s">
        <v>188</v>
      </c>
      <c r="C119" s="34">
        <f>[6]С4!F33</f>
        <v>1577.930183893915</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0.04</v>
      </c>
    </row>
    <row r="147" spans="1:3">
      <c r="A147" s="105"/>
      <c r="B147" s="114">
        <f t="shared" si="0"/>
        <v>2024</v>
      </c>
      <c r="C147" s="115">
        <f>[6]С2.5!$I$11</f>
        <v>0.11700000000000001</v>
      </c>
    </row>
    <row r="148" spans="1:3">
      <c r="A148" s="105"/>
      <c r="B148" s="110">
        <f t="shared" si="0"/>
        <v>2025</v>
      </c>
      <c r="C148" s="111">
        <f>[6]С2.5!$J$11</f>
        <v>6.0999999999999999E-2</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Ивановка, Баганский муниципальный район</v>
      </c>
    </row>
    <row r="6" spans="1:3">
      <c r="A6" s="8"/>
      <c r="B6" s="9" t="str">
        <f>IF([7]И1!E15="","",[7]И1!D15)</f>
        <v/>
      </c>
      <c r="C6" s="10" t="str">
        <f>IF([7]И1!E15="","",[7]И1!E15)</f>
        <v/>
      </c>
    </row>
    <row r="7" spans="1:3">
      <c r="A7" s="8"/>
      <c r="B7" s="9" t="str">
        <f>[7]И1!D16</f>
        <v>Код ОКТМО</v>
      </c>
      <c r="C7" s="11" t="str">
        <f>[7]И1!E16</f>
        <v>50603410101</v>
      </c>
    </row>
    <row r="8" spans="1:3">
      <c r="A8" s="8"/>
      <c r="B8" s="12" t="str">
        <f>[7]И1!D17</f>
        <v>Система теплоснабжения</v>
      </c>
      <c r="C8" s="13">
        <f>[7]И1!E17</f>
        <v>0</v>
      </c>
    </row>
    <row r="9" spans="1:3">
      <c r="A9" s="8"/>
      <c r="B9" s="9" t="str">
        <f>[7]И1!D8</f>
        <v>Период регулирования (i)-й</v>
      </c>
      <c r="C9" s="14">
        <f>[7]И1!E8</f>
        <v>2025</v>
      </c>
    </row>
    <row r="10" spans="1:3">
      <c r="A10" s="8"/>
      <c r="B10" s="9" t="str">
        <f>[7]И1!D9</f>
        <v>Период регулирования (i-1)-й</v>
      </c>
      <c r="C10" s="14">
        <f>[7]И1!E9</f>
        <v>2024</v>
      </c>
    </row>
    <row r="11" spans="1:3">
      <c r="A11" s="8"/>
      <c r="B11" s="9" t="str">
        <f>[7]И1!D10</f>
        <v>Период регулирования (i-2)-й</v>
      </c>
      <c r="C11" s="14">
        <f>[7]И1!E10</f>
        <v>2023</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5411.186375964262</v>
      </c>
    </row>
    <row r="18" spans="1:3" ht="42.75">
      <c r="A18" s="22" t="s">
        <v>8</v>
      </c>
      <c r="B18" s="25" t="s">
        <v>9</v>
      </c>
      <c r="C18" s="26">
        <f>[7]С1!F12</f>
        <v>839.0378182390242</v>
      </c>
    </row>
    <row r="19" spans="1:3" ht="42.75">
      <c r="A19" s="22" t="s">
        <v>10</v>
      </c>
      <c r="B19" s="25" t="s">
        <v>11</v>
      </c>
      <c r="C19" s="26">
        <f>[7]С2!F12</f>
        <v>3042.6598228229536</v>
      </c>
    </row>
    <row r="20" spans="1:3" ht="30">
      <c r="A20" s="22" t="s">
        <v>12</v>
      </c>
      <c r="B20" s="25" t="s">
        <v>13</v>
      </c>
      <c r="C20" s="26">
        <f>[7]С3!F12</f>
        <v>910.76439993142912</v>
      </c>
    </row>
    <row r="21" spans="1:3" ht="42.75">
      <c r="A21" s="22" t="s">
        <v>14</v>
      </c>
      <c r="B21" s="25" t="s">
        <v>15</v>
      </c>
      <c r="C21" s="26">
        <f>[7]С4!F12</f>
        <v>512.62264132449684</v>
      </c>
    </row>
    <row r="22" spans="1:3" ht="30">
      <c r="A22" s="22" t="s">
        <v>16</v>
      </c>
      <c r="B22" s="25" t="s">
        <v>17</v>
      </c>
      <c r="C22" s="26">
        <f>[7]С5!F12</f>
        <v>106.10169364635807</v>
      </c>
    </row>
    <row r="23" spans="1:3" ht="43.5" thickBot="1">
      <c r="A23" s="27" t="s">
        <v>18</v>
      </c>
      <c r="B23" s="117" t="s">
        <v>19</v>
      </c>
      <c r="C23" s="28" t="str">
        <f>[7]С6!F12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[7]С1.1!E16</f>
        <v>5100</v>
      </c>
    </row>
    <row r="29" spans="1:3" ht="42.75">
      <c r="A29" s="22" t="s">
        <v>10</v>
      </c>
      <c r="B29" s="33" t="s">
        <v>22</v>
      </c>
      <c r="C29" s="34">
        <f>[7]С1.1!E27</f>
        <v>3769.8333333333335</v>
      </c>
    </row>
    <row r="30" spans="1:3" ht="17.25">
      <c r="A30" s="22" t="s">
        <v>12</v>
      </c>
      <c r="B30" s="33" t="s">
        <v>23</v>
      </c>
      <c r="C30" s="35">
        <f>[7]С1.1!E19</f>
        <v>-0.19900000000000001</v>
      </c>
    </row>
    <row r="31" spans="1:3" ht="17.25">
      <c r="A31" s="22" t="s">
        <v>14</v>
      </c>
      <c r="B31" s="33" t="s">
        <v>24</v>
      </c>
      <c r="C31" s="35">
        <f>[7]С1.1!E20</f>
        <v>5.7000000000000002E-2</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9" t="s">
        <v>38</v>
      </c>
      <c r="C40" s="119"/>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38910.02669467502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203708.97017230222</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1144.7050935886414</v>
      </c>
    </row>
    <row r="63" spans="1:3" ht="17.25">
      <c r="A63" s="59" t="s">
        <v>83</v>
      </c>
      <c r="B63" s="53" t="s">
        <v>84</v>
      </c>
      <c r="C63" s="34">
        <f>[7]С2!F27</f>
        <v>0.16419829999999999</v>
      </c>
    </row>
    <row r="64" spans="1:3" ht="17.25">
      <c r="A64" s="59" t="s">
        <v>85</v>
      </c>
      <c r="B64" s="58" t="s">
        <v>86</v>
      </c>
      <c r="C64" s="62">
        <f>[7]С2!F28</f>
        <v>4200</v>
      </c>
    </row>
    <row r="65" spans="1:3" ht="42.75">
      <c r="A65" s="59" t="s">
        <v>87</v>
      </c>
      <c r="B65" s="33" t="s">
        <v>88</v>
      </c>
      <c r="C65" s="34">
        <f>[7]С2!F22</f>
        <v>42890.921752741691</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0.17804631770487722</v>
      </c>
    </row>
    <row r="80" spans="1:3" ht="30">
      <c r="A80" s="59" t="s">
        <v>116</v>
      </c>
      <c r="B80" s="53" t="s">
        <v>117</v>
      </c>
      <c r="C80" s="70">
        <f>[7]С2!F30</f>
        <v>0.1652189781021898</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[7]С3!F14</f>
        <v>14769.507863085169</v>
      </c>
    </row>
    <row r="86" spans="1:3" s="63" customFormat="1" ht="42.75">
      <c r="A86" s="77" t="s">
        <v>126</v>
      </c>
      <c r="B86" s="53" t="s">
        <v>127</v>
      </c>
      <c r="C86" s="78">
        <f>[7]С3!F15</f>
        <v>0.25</v>
      </c>
    </row>
    <row r="87" spans="1:3" s="63" customFormat="1" ht="14.25">
      <c r="A87" s="77" t="s">
        <v>128</v>
      </c>
      <c r="B87" s="79" t="s">
        <v>129</v>
      </c>
      <c r="C87" s="62">
        <f>[7]С3!F18</f>
        <v>15</v>
      </c>
    </row>
    <row r="88" spans="1:3" s="63" customFormat="1" ht="17.25">
      <c r="A88" s="77" t="s">
        <v>130</v>
      </c>
      <c r="B88" s="33" t="s">
        <v>131</v>
      </c>
      <c r="C88" s="34">
        <f>[7]С3!F19</f>
        <v>4187.478806422544</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3.4341152807659241</v>
      </c>
    </row>
    <row r="92" spans="1:3" s="63" customFormat="1" ht="55.5">
      <c r="A92" s="77" t="s">
        <v>137</v>
      </c>
      <c r="B92" s="53" t="s">
        <v>138</v>
      </c>
      <c r="C92" s="80">
        <f>[7]С3!F23</f>
        <v>3.0000000000000001E-3</v>
      </c>
    </row>
    <row r="93" spans="1:3" s="63" customFormat="1" ht="27.75" thickBot="1">
      <c r="A93" s="81" t="s">
        <v>139</v>
      </c>
      <c r="B93" s="82" t="s">
        <v>140</v>
      </c>
      <c r="C93" s="83">
        <f>[7]С3!F24</f>
        <v>1144.7050935886414</v>
      </c>
    </row>
    <row r="94" spans="1:3" ht="13.5" thickBot="1">
      <c r="A94" s="47"/>
      <c r="B94" s="75"/>
      <c r="C94" s="15"/>
    </row>
    <row r="95" spans="1:3" ht="30" customHeight="1">
      <c r="A95" s="84" t="s">
        <v>141</v>
      </c>
      <c r="B95" s="119" t="s">
        <v>142</v>
      </c>
      <c r="C95" s="119"/>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48.221249999999998</v>
      </c>
    </row>
    <row r="108" spans="1:3" ht="25.5">
      <c r="A108" s="59" t="s">
        <v>167</v>
      </c>
      <c r="B108" s="53" t="s">
        <v>94</v>
      </c>
      <c r="C108" s="85">
        <f>[7]С4.3!E16</f>
        <v>0</v>
      </c>
    </row>
    <row r="109" spans="1:3" ht="25.5">
      <c r="A109" s="59" t="s">
        <v>168</v>
      </c>
      <c r="B109" s="53" t="s">
        <v>169</v>
      </c>
      <c r="C109" s="34">
        <f>[7]С4.3!E17</f>
        <v>13.75</v>
      </c>
    </row>
    <row r="110" spans="1:3" ht="38.25">
      <c r="A110" s="59" t="s">
        <v>170</v>
      </c>
      <c r="B110" s="53" t="s">
        <v>106</v>
      </c>
      <c r="C110" s="85">
        <f>[7]С4.3!E18</f>
        <v>0</v>
      </c>
    </row>
    <row r="111" spans="1:3">
      <c r="A111" s="59" t="s">
        <v>171</v>
      </c>
      <c r="B111" s="53" t="s">
        <v>172</v>
      </c>
      <c r="C111" s="34">
        <f>[7]С4.3!E19</f>
        <v>0</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1326.0219970470876</v>
      </c>
    </row>
    <row r="116" spans="1:3" ht="25.5">
      <c r="A116" s="59" t="s">
        <v>181</v>
      </c>
      <c r="B116" s="53" t="s">
        <v>182</v>
      </c>
      <c r="C116" s="34">
        <f>[7]С4!F28</f>
        <v>1018.4500745369336</v>
      </c>
    </row>
    <row r="117" spans="1:3" ht="42.75">
      <c r="A117" s="59" t="s">
        <v>183</v>
      </c>
      <c r="B117" s="53" t="s">
        <v>184</v>
      </c>
      <c r="C117" s="34">
        <f>[7]С4!F29</f>
        <v>307.57192251015391</v>
      </c>
    </row>
    <row r="118" spans="1:3" ht="30">
      <c r="A118" s="59" t="s">
        <v>185</v>
      </c>
      <c r="B118" s="39" t="s">
        <v>186</v>
      </c>
      <c r="C118" s="34">
        <f>[7]С4!F30</f>
        <v>2438.9671307822437</v>
      </c>
    </row>
    <row r="119" spans="1:3" ht="42.75">
      <c r="A119" s="59" t="s">
        <v>187</v>
      </c>
      <c r="B119" s="86" t="s">
        <v>188</v>
      </c>
      <c r="C119" s="34">
        <f>[7]С4!F33</f>
        <v>1239.7451545776189</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0.04</v>
      </c>
    </row>
    <row r="147" spans="1:3">
      <c r="A147" s="105"/>
      <c r="B147" s="114">
        <f t="shared" si="0"/>
        <v>2024</v>
      </c>
      <c r="C147" s="115">
        <f>[7]С2.5!$I$11</f>
        <v>0.11700000000000001</v>
      </c>
    </row>
    <row r="148" spans="1:3">
      <c r="A148" s="105"/>
      <c r="B148" s="110">
        <f t="shared" si="0"/>
        <v>2025</v>
      </c>
      <c r="C148" s="111">
        <f>[7]С2.5!$J$11</f>
        <v>6.0999999999999999E-2</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K19" sqref="K19"/>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Казанка, Баганский муниципальный район</v>
      </c>
    </row>
    <row r="6" spans="1:3">
      <c r="A6" s="8"/>
      <c r="B6" s="9" t="str">
        <f>IF([13]И1!E15="","",[13]И1!D15)</f>
        <v/>
      </c>
      <c r="C6" s="10" t="str">
        <f>IF([13]И1!E15="","",[13]И1!E15)</f>
        <v/>
      </c>
    </row>
    <row r="7" spans="1:3">
      <c r="A7" s="8"/>
      <c r="B7" s="9" t="str">
        <f>[13]И1!D16</f>
        <v>Код ОКТМО</v>
      </c>
      <c r="C7" s="11" t="str">
        <f>[13]И1!E16</f>
        <v>50603413101</v>
      </c>
    </row>
    <row r="8" spans="1:3">
      <c r="A8" s="8"/>
      <c r="B8" s="12" t="str">
        <f>[13]И1!D17</f>
        <v>Система теплоснабжения</v>
      </c>
      <c r="C8" s="13">
        <f>[13]И1!E17</f>
        <v>0</v>
      </c>
    </row>
    <row r="9" spans="1:3">
      <c r="A9" s="8"/>
      <c r="B9" s="9" t="str">
        <f>[13]И1!D8</f>
        <v>Период регулирования (i)-й</v>
      </c>
      <c r="C9" s="14">
        <f>[13]И1!E8</f>
        <v>2025</v>
      </c>
    </row>
    <row r="10" spans="1:3">
      <c r="A10" s="8"/>
      <c r="B10" s="9" t="str">
        <f>[13]И1!D9</f>
        <v>Период регулирования (i-1)-й</v>
      </c>
      <c r="C10" s="14">
        <f>[13]И1!E9</f>
        <v>2024</v>
      </c>
    </row>
    <row r="11" spans="1:3">
      <c r="A11" s="8"/>
      <c r="B11" s="9" t="str">
        <f>[13]И1!D10</f>
        <v>Период регулирования (i-2)-й</v>
      </c>
      <c r="C11" s="14">
        <f>[13]И1!E10</f>
        <v>2023</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5710.6430440330141</v>
      </c>
    </row>
    <row r="18" spans="1:3" ht="42.75">
      <c r="A18" s="22" t="s">
        <v>8</v>
      </c>
      <c r="B18" s="25" t="s">
        <v>9</v>
      </c>
      <c r="C18" s="26">
        <f>[13]С1!F12</f>
        <v>1113.0801606795019</v>
      </c>
    </row>
    <row r="19" spans="1:3" ht="42.75">
      <c r="A19" s="22" t="s">
        <v>10</v>
      </c>
      <c r="B19" s="25" t="s">
        <v>11</v>
      </c>
      <c r="C19" s="26">
        <f>[13]С2!F12</f>
        <v>3042.6598228229536</v>
      </c>
    </row>
    <row r="20" spans="1:3" ht="30">
      <c r="A20" s="22" t="s">
        <v>12</v>
      </c>
      <c r="B20" s="25" t="s">
        <v>13</v>
      </c>
      <c r="C20" s="26">
        <f>[13]С3!F12</f>
        <v>910.76439993142912</v>
      </c>
    </row>
    <row r="21" spans="1:3" ht="42.75">
      <c r="A21" s="22" t="s">
        <v>14</v>
      </c>
      <c r="B21" s="25" t="s">
        <v>15</v>
      </c>
      <c r="C21" s="26">
        <f>[13]С4!F12</f>
        <v>532.16526757887357</v>
      </c>
    </row>
    <row r="22" spans="1:3" ht="30">
      <c r="A22" s="22" t="s">
        <v>16</v>
      </c>
      <c r="B22" s="25" t="s">
        <v>17</v>
      </c>
      <c r="C22" s="26">
        <f>[13]С5!F12</f>
        <v>111.97339302025517</v>
      </c>
    </row>
    <row r="23" spans="1:3" ht="43.5" thickBot="1">
      <c r="A23" s="27" t="s">
        <v>18</v>
      </c>
      <c r="B23" s="118" t="s">
        <v>19</v>
      </c>
      <c r="C23" s="28" t="str">
        <f>[13]С6!F12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[13]С1.1!E16</f>
        <v>5100</v>
      </c>
    </row>
    <row r="29" spans="1:3" ht="42.75">
      <c r="A29" s="22" t="s">
        <v>10</v>
      </c>
      <c r="B29" s="33" t="s">
        <v>22</v>
      </c>
      <c r="C29" s="34">
        <f>[13]С1.1!E27</f>
        <v>4015.1637796125415</v>
      </c>
    </row>
    <row r="30" spans="1:3" ht="17.25">
      <c r="A30" s="22" t="s">
        <v>12</v>
      </c>
      <c r="B30" s="33" t="s">
        <v>23</v>
      </c>
      <c r="C30" s="35">
        <f>[13]С1.1!E19</f>
        <v>1.4E-2</v>
      </c>
    </row>
    <row r="31" spans="1:3" ht="17.25">
      <c r="A31" s="22" t="s">
        <v>14</v>
      </c>
      <c r="B31" s="33" t="s">
        <v>24</v>
      </c>
      <c r="C31" s="35">
        <f>[13]С1.1!E20</f>
        <v>0.04</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9" t="s">
        <v>38</v>
      </c>
      <c r="C40" s="119"/>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38910.02669467502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203708.97017230222</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1144.7050935886414</v>
      </c>
    </row>
    <row r="63" spans="1:3" ht="17.25">
      <c r="A63" s="59" t="s">
        <v>83</v>
      </c>
      <c r="B63" s="53" t="s">
        <v>84</v>
      </c>
      <c r="C63" s="34">
        <f>[13]С2!F27</f>
        <v>0.16419829999999999</v>
      </c>
    </row>
    <row r="64" spans="1:3" ht="17.25">
      <c r="A64" s="59" t="s">
        <v>85</v>
      </c>
      <c r="B64" s="58" t="s">
        <v>86</v>
      </c>
      <c r="C64" s="62">
        <f>[13]С2!F28</f>
        <v>4200</v>
      </c>
    </row>
    <row r="65" spans="1:3" ht="42.75">
      <c r="A65" s="59" t="s">
        <v>87</v>
      </c>
      <c r="B65" s="33" t="s">
        <v>88</v>
      </c>
      <c r="C65" s="34">
        <f>[13]С2!F22</f>
        <v>42890.921752741691</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0.17804631770487722</v>
      </c>
    </row>
    <row r="80" spans="1:3" ht="30">
      <c r="A80" s="59" t="s">
        <v>116</v>
      </c>
      <c r="B80" s="53" t="s">
        <v>117</v>
      </c>
      <c r="C80" s="70">
        <f>[13]С2!F30</f>
        <v>0.1652189781021898</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[13]С3!F14</f>
        <v>14769.507863085169</v>
      </c>
    </row>
    <row r="86" spans="1:3" s="63" customFormat="1" ht="42.75">
      <c r="A86" s="77" t="s">
        <v>126</v>
      </c>
      <c r="B86" s="53" t="s">
        <v>127</v>
      </c>
      <c r="C86" s="78">
        <f>[13]С3!F15</f>
        <v>0.25</v>
      </c>
    </row>
    <row r="87" spans="1:3" s="63" customFormat="1" ht="14.25">
      <c r="A87" s="77" t="s">
        <v>128</v>
      </c>
      <c r="B87" s="79" t="s">
        <v>129</v>
      </c>
      <c r="C87" s="62">
        <f>[13]С3!F18</f>
        <v>15</v>
      </c>
    </row>
    <row r="88" spans="1:3" s="63" customFormat="1" ht="17.25">
      <c r="A88" s="77" t="s">
        <v>130</v>
      </c>
      <c r="B88" s="33" t="s">
        <v>131</v>
      </c>
      <c r="C88" s="34">
        <f>[13]С3!F19</f>
        <v>4187.478806422544</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3.4341152807659241</v>
      </c>
    </row>
    <row r="92" spans="1:3" s="63" customFormat="1" ht="55.5">
      <c r="A92" s="77" t="s">
        <v>137</v>
      </c>
      <c r="B92" s="53" t="s">
        <v>138</v>
      </c>
      <c r="C92" s="80">
        <f>[13]С3!F23</f>
        <v>3.0000000000000001E-3</v>
      </c>
    </row>
    <row r="93" spans="1:3" s="63" customFormat="1" ht="27.75" thickBot="1">
      <c r="A93" s="81" t="s">
        <v>139</v>
      </c>
      <c r="B93" s="82" t="s">
        <v>140</v>
      </c>
      <c r="C93" s="83">
        <f>[13]С3!F24</f>
        <v>1144.7050935886414</v>
      </c>
    </row>
    <row r="94" spans="1:3" ht="13.5" thickBot="1">
      <c r="A94" s="47"/>
      <c r="B94" s="75"/>
      <c r="C94" s="15"/>
    </row>
    <row r="95" spans="1:3" ht="30" customHeight="1">
      <c r="A95" s="84" t="s">
        <v>141</v>
      </c>
      <c r="B95" s="119" t="s">
        <v>142</v>
      </c>
      <c r="C95" s="119"/>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52.517325</v>
      </c>
    </row>
    <row r="108" spans="1:3" ht="25.5">
      <c r="A108" s="59" t="s">
        <v>167</v>
      </c>
      <c r="B108" s="53" t="s">
        <v>94</v>
      </c>
      <c r="C108" s="85">
        <f>[13]С4.3!E16</f>
        <v>0</v>
      </c>
    </row>
    <row r="109" spans="1:3" ht="25.5">
      <c r="A109" s="59" t="s">
        <v>168</v>
      </c>
      <c r="B109" s="53" t="s">
        <v>169</v>
      </c>
      <c r="C109" s="34">
        <f>[13]С4.3!E17</f>
        <v>14.975</v>
      </c>
    </row>
    <row r="110" spans="1:3" ht="38.25">
      <c r="A110" s="59" t="s">
        <v>170</v>
      </c>
      <c r="B110" s="53" t="s">
        <v>106</v>
      </c>
      <c r="C110" s="85">
        <f>[13]С4.3!E18</f>
        <v>0</v>
      </c>
    </row>
    <row r="111" spans="1:3">
      <c r="A111" s="59" t="s">
        <v>171</v>
      </c>
      <c r="B111" s="53" t="s">
        <v>172</v>
      </c>
      <c r="C111" s="34">
        <f>[13]С4.3!E19</f>
        <v>0</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1326.0219970470876</v>
      </c>
    </row>
    <row r="116" spans="1:3" ht="25.5">
      <c r="A116" s="59" t="s">
        <v>181</v>
      </c>
      <c r="B116" s="53" t="s">
        <v>182</v>
      </c>
      <c r="C116" s="34">
        <f>[13]С4!F28</f>
        <v>1018.4500745369336</v>
      </c>
    </row>
    <row r="117" spans="1:3" ht="42.75">
      <c r="A117" s="59" t="s">
        <v>183</v>
      </c>
      <c r="B117" s="53" t="s">
        <v>184</v>
      </c>
      <c r="C117" s="34">
        <f>[13]С4!F29</f>
        <v>307.57192251015391</v>
      </c>
    </row>
    <row r="118" spans="1:3" ht="30">
      <c r="A118" s="59" t="s">
        <v>185</v>
      </c>
      <c r="B118" s="39" t="s">
        <v>186</v>
      </c>
      <c r="C118" s="34">
        <f>[13]С4!F30</f>
        <v>2838.6773079501781</v>
      </c>
    </row>
    <row r="119" spans="1:3" ht="42.75">
      <c r="A119" s="59" t="s">
        <v>187</v>
      </c>
      <c r="B119" s="86" t="s">
        <v>188</v>
      </c>
      <c r="C119" s="34">
        <f>[13]С4!F33</f>
        <v>1639.0987841373853</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0.04</v>
      </c>
    </row>
    <row r="147" spans="1:3">
      <c r="A147" s="105"/>
      <c r="B147" s="114">
        <f t="shared" si="0"/>
        <v>2024</v>
      </c>
      <c r="C147" s="115">
        <f>[13]С2.5!$I$11</f>
        <v>0.11700000000000001</v>
      </c>
    </row>
    <row r="148" spans="1:3">
      <c r="A148" s="105"/>
      <c r="B148" s="110">
        <f t="shared" si="0"/>
        <v>2025</v>
      </c>
      <c r="C148" s="111">
        <f>[13]С2.5!$J$11</f>
        <v>6.0999999999999999E-2</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2" sqref="C22"/>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Кузнецовка, Баганский муниципальный район</v>
      </c>
    </row>
    <row r="6" spans="1:3">
      <c r="A6" s="8"/>
      <c r="B6" s="9" t="str">
        <f>IF([8]И1!E15="","",[8]И1!D15)</f>
        <v/>
      </c>
      <c r="C6" s="10" t="str">
        <f>IF([8]И1!E15="","",[8]И1!E15)</f>
        <v/>
      </c>
    </row>
    <row r="7" spans="1:3">
      <c r="A7" s="8"/>
      <c r="B7" s="9" t="str">
        <f>[8]И1!D16</f>
        <v>Код ОКТМО</v>
      </c>
      <c r="C7" s="11" t="str">
        <f>[8]И1!E16</f>
        <v>50603414101</v>
      </c>
    </row>
    <row r="8" spans="1:3">
      <c r="A8" s="8"/>
      <c r="B8" s="12" t="str">
        <f>[8]И1!D17</f>
        <v>Система теплоснабжения</v>
      </c>
      <c r="C8" s="13">
        <f>[8]И1!E17</f>
        <v>0</v>
      </c>
    </row>
    <row r="9" spans="1:3">
      <c r="A9" s="8"/>
      <c r="B9" s="9" t="str">
        <f>[8]И1!D8</f>
        <v>Период регулирования (i)-й</v>
      </c>
      <c r="C9" s="14">
        <f>[8]И1!E8</f>
        <v>2025</v>
      </c>
    </row>
    <row r="10" spans="1:3">
      <c r="A10" s="8"/>
      <c r="B10" s="9" t="str">
        <f>[8]И1!D9</f>
        <v>Период регулирования (i-1)-й</v>
      </c>
      <c r="C10" s="14">
        <f>[8]И1!E9</f>
        <v>2024</v>
      </c>
    </row>
    <row r="11" spans="1:3">
      <c r="A11" s="8"/>
      <c r="B11" s="9" t="str">
        <f>[8]И1!D10</f>
        <v>Период регулирования (i-2)-й</v>
      </c>
      <c r="C11" s="14">
        <f>[8]И1!E10</f>
        <v>2023</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5597.2101845206225</v>
      </c>
    </row>
    <row r="18" spans="1:3" ht="42.75">
      <c r="A18" s="22" t="s">
        <v>8</v>
      </c>
      <c r="B18" s="25" t="s">
        <v>9</v>
      </c>
      <c r="C18" s="26">
        <f>[8]С1!F12</f>
        <v>1009.9658763504615</v>
      </c>
    </row>
    <row r="19" spans="1:3" ht="42.75">
      <c r="A19" s="22" t="s">
        <v>10</v>
      </c>
      <c r="B19" s="25" t="s">
        <v>11</v>
      </c>
      <c r="C19" s="26">
        <f>[8]С2!F12</f>
        <v>3042.6598228229536</v>
      </c>
    </row>
    <row r="20" spans="1:3" ht="30">
      <c r="A20" s="22" t="s">
        <v>12</v>
      </c>
      <c r="B20" s="25" t="s">
        <v>13</v>
      </c>
      <c r="C20" s="26">
        <f>[8]С3!F12</f>
        <v>910.76439993142912</v>
      </c>
    </row>
    <row r="21" spans="1:3" ht="42.75">
      <c r="A21" s="22" t="s">
        <v>14</v>
      </c>
      <c r="B21" s="25" t="s">
        <v>15</v>
      </c>
      <c r="C21" s="26">
        <f>[8]С4!F12</f>
        <v>524.07086611145144</v>
      </c>
    </row>
    <row r="22" spans="1:3" ht="30">
      <c r="A22" s="22" t="s">
        <v>16</v>
      </c>
      <c r="B22" s="25" t="s">
        <v>17</v>
      </c>
      <c r="C22" s="26">
        <f>[8]С5!F12</f>
        <v>109.74921930432593</v>
      </c>
    </row>
    <row r="23" spans="1:3" ht="43.5" thickBot="1">
      <c r="A23" s="27" t="s">
        <v>18</v>
      </c>
      <c r="B23" s="117" t="s">
        <v>19</v>
      </c>
      <c r="C23" s="28" t="str">
        <f>[8]С6!F12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[8]С1.1!E16</f>
        <v>5100</v>
      </c>
    </row>
    <row r="29" spans="1:3" ht="42.75">
      <c r="A29" s="22" t="s">
        <v>10</v>
      </c>
      <c r="B29" s="33" t="s">
        <v>22</v>
      </c>
      <c r="C29" s="34">
        <f>[8]С1.1!E27</f>
        <v>3643.2042799967326</v>
      </c>
    </row>
    <row r="30" spans="1:3" ht="17.25">
      <c r="A30" s="22" t="s">
        <v>12</v>
      </c>
      <c r="B30" s="33" t="s">
        <v>23</v>
      </c>
      <c r="C30" s="35">
        <f>[8]С1.1!E19</f>
        <v>1.4E-2</v>
      </c>
    </row>
    <row r="31" spans="1:3" ht="17.25">
      <c r="A31" s="22" t="s">
        <v>14</v>
      </c>
      <c r="B31" s="33" t="s">
        <v>24</v>
      </c>
      <c r="C31" s="35">
        <f>[8]С1.1!E20</f>
        <v>0.04</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9" t="s">
        <v>38</v>
      </c>
      <c r="C40" s="119"/>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38910.02669467502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203708.97017230222</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1144.7050935886414</v>
      </c>
    </row>
    <row r="63" spans="1:3" ht="17.25">
      <c r="A63" s="59" t="s">
        <v>83</v>
      </c>
      <c r="B63" s="53" t="s">
        <v>84</v>
      </c>
      <c r="C63" s="34">
        <f>[8]С2!F27</f>
        <v>0.16419829999999999</v>
      </c>
    </row>
    <row r="64" spans="1:3" ht="17.25">
      <c r="A64" s="59" t="s">
        <v>85</v>
      </c>
      <c r="B64" s="58" t="s">
        <v>86</v>
      </c>
      <c r="C64" s="62">
        <f>[8]С2!F28</f>
        <v>4200</v>
      </c>
    </row>
    <row r="65" spans="1:3" ht="42.75">
      <c r="A65" s="59" t="s">
        <v>87</v>
      </c>
      <c r="B65" s="33" t="s">
        <v>88</v>
      </c>
      <c r="C65" s="34">
        <f>[8]С2!F22</f>
        <v>42890.921752741691</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0.17804631770487722</v>
      </c>
    </row>
    <row r="80" spans="1:3" ht="30">
      <c r="A80" s="59" t="s">
        <v>116</v>
      </c>
      <c r="B80" s="53" t="s">
        <v>117</v>
      </c>
      <c r="C80" s="70">
        <f>[8]С2!F30</f>
        <v>0.1652189781021898</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[8]С3!F14</f>
        <v>14769.507863085169</v>
      </c>
    </row>
    <row r="86" spans="1:3" s="63" customFormat="1" ht="42.75">
      <c r="A86" s="77" t="s">
        <v>126</v>
      </c>
      <c r="B86" s="53" t="s">
        <v>127</v>
      </c>
      <c r="C86" s="78">
        <f>[8]С3!F15</f>
        <v>0.25</v>
      </c>
    </row>
    <row r="87" spans="1:3" s="63" customFormat="1" ht="14.25">
      <c r="A87" s="77" t="s">
        <v>128</v>
      </c>
      <c r="B87" s="79" t="s">
        <v>129</v>
      </c>
      <c r="C87" s="62">
        <f>[8]С3!F18</f>
        <v>15</v>
      </c>
    </row>
    <row r="88" spans="1:3" s="63" customFormat="1" ht="17.25">
      <c r="A88" s="77" t="s">
        <v>130</v>
      </c>
      <c r="B88" s="33" t="s">
        <v>131</v>
      </c>
      <c r="C88" s="34">
        <f>[8]С3!F19</f>
        <v>4187.478806422544</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3.4341152807659241</v>
      </c>
    </row>
    <row r="92" spans="1:3" s="63" customFormat="1" ht="55.5">
      <c r="A92" s="77" t="s">
        <v>137</v>
      </c>
      <c r="B92" s="53" t="s">
        <v>138</v>
      </c>
      <c r="C92" s="80">
        <f>[8]С3!F23</f>
        <v>3.0000000000000001E-3</v>
      </c>
    </row>
    <row r="93" spans="1:3" s="63" customFormat="1" ht="27.75" thickBot="1">
      <c r="A93" s="81" t="s">
        <v>139</v>
      </c>
      <c r="B93" s="82" t="s">
        <v>140</v>
      </c>
      <c r="C93" s="83">
        <f>[8]С3!F24</f>
        <v>1144.7050935886414</v>
      </c>
    </row>
    <row r="94" spans="1:3" ht="13.5" thickBot="1">
      <c r="A94" s="47"/>
      <c r="B94" s="75"/>
      <c r="C94" s="15"/>
    </row>
    <row r="95" spans="1:3" ht="30" customHeight="1">
      <c r="A95" s="84" t="s">
        <v>141</v>
      </c>
      <c r="B95" s="119" t="s">
        <v>142</v>
      </c>
      <c r="C95" s="119"/>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42.048929999999999</v>
      </c>
    </row>
    <row r="108" spans="1:3" ht="25.5">
      <c r="A108" s="59" t="s">
        <v>167</v>
      </c>
      <c r="B108" s="53" t="s">
        <v>94</v>
      </c>
      <c r="C108" s="85">
        <f>[8]С4.3!E16</f>
        <v>0</v>
      </c>
    </row>
    <row r="109" spans="1:3" ht="25.5">
      <c r="A109" s="59" t="s">
        <v>168</v>
      </c>
      <c r="B109" s="53" t="s">
        <v>169</v>
      </c>
      <c r="C109" s="34">
        <f>[8]С4.3!E17</f>
        <v>11.99</v>
      </c>
    </row>
    <row r="110" spans="1:3" ht="38.25">
      <c r="A110" s="59" t="s">
        <v>170</v>
      </c>
      <c r="B110" s="53" t="s">
        <v>106</v>
      </c>
      <c r="C110" s="85">
        <f>[8]С4.3!E18</f>
        <v>0</v>
      </c>
    </row>
    <row r="111" spans="1:3">
      <c r="A111" s="59" t="s">
        <v>171</v>
      </c>
      <c r="B111" s="53" t="s">
        <v>172</v>
      </c>
      <c r="C111" s="34">
        <f>[8]С4.3!E19</f>
        <v>0</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1326.0219970470876</v>
      </c>
    </row>
    <row r="116" spans="1:3" ht="25.5">
      <c r="A116" s="59" t="s">
        <v>181</v>
      </c>
      <c r="B116" s="53" t="s">
        <v>182</v>
      </c>
      <c r="C116" s="34">
        <f>[8]С4!F28</f>
        <v>1018.4500745369336</v>
      </c>
    </row>
    <row r="117" spans="1:3" ht="42.75">
      <c r="A117" s="59" t="s">
        <v>183</v>
      </c>
      <c r="B117" s="53" t="s">
        <v>184</v>
      </c>
      <c r="C117" s="34">
        <f>[8]С4!F29</f>
        <v>307.57192251015391</v>
      </c>
    </row>
    <row r="118" spans="1:3" ht="30">
      <c r="A118" s="59" t="s">
        <v>185</v>
      </c>
      <c r="B118" s="39" t="s">
        <v>186</v>
      </c>
      <c r="C118" s="34">
        <f>[8]С4!F30</f>
        <v>2687.5431635220125</v>
      </c>
    </row>
    <row r="119" spans="1:3" ht="42.75">
      <c r="A119" s="59" t="s">
        <v>187</v>
      </c>
      <c r="B119" s="86" t="s">
        <v>188</v>
      </c>
      <c r="C119" s="34">
        <f>[8]С4!F33</f>
        <v>1488.8334516360615</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0.04</v>
      </c>
    </row>
    <row r="147" spans="1:3">
      <c r="A147" s="105"/>
      <c r="B147" s="114">
        <f t="shared" si="0"/>
        <v>2024</v>
      </c>
      <c r="C147" s="115">
        <f>[8]С2.5!$I$11</f>
        <v>0.11700000000000001</v>
      </c>
    </row>
    <row r="148" spans="1:3">
      <c r="A148" s="105"/>
      <c r="B148" s="110">
        <f t="shared" si="0"/>
        <v>2025</v>
      </c>
      <c r="C148" s="111">
        <f>[8]С2.5!$J$11</f>
        <v>6.0999999999999999E-2</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45807</v>
      </c>
    </row>
    <row r="3" spans="1:3">
      <c r="A3" s="4"/>
      <c r="B3" s="7" t="s">
        <v>2</v>
      </c>
    </row>
    <row r="4" spans="1:3" ht="25.5">
      <c r="A4" s="8"/>
      <c r="B4" s="9" t="str">
        <f>[9]И1!D13</f>
        <v>Субъект Российской Федерации</v>
      </c>
      <c r="C4" s="10" t="str">
        <f>[9]И1!E13</f>
        <v>Новосибирская область</v>
      </c>
    </row>
    <row r="5" spans="1:3" ht="38.25">
      <c r="A5" s="8"/>
      <c r="B5" s="9" t="str">
        <f>[9]И1!D14</f>
        <v>Тип муниципального образования (выберите из списка)</v>
      </c>
      <c r="C5" s="10" t="str">
        <f>[9]И1!E14</f>
        <v>село Лозовское, Баганский муниципальный райо</v>
      </c>
    </row>
    <row r="6" spans="1:3">
      <c r="A6" s="8"/>
      <c r="B6" s="9" t="str">
        <f>IF([9]И1!E15="","",[9]И1!D15)</f>
        <v/>
      </c>
      <c r="C6" s="10" t="str">
        <f>IF([9]И1!E15="","",[9]И1!E15)</f>
        <v/>
      </c>
    </row>
    <row r="7" spans="1:3">
      <c r="A7" s="8"/>
      <c r="B7" s="9" t="str">
        <f>[9]И1!D16</f>
        <v>Код ОКТМО</v>
      </c>
      <c r="C7" s="11" t="str">
        <f>[9]И1!E16</f>
        <v>50603407101</v>
      </c>
    </row>
    <row r="8" spans="1:3">
      <c r="A8" s="8"/>
      <c r="B8" s="12" t="str">
        <f>[9]И1!D17</f>
        <v>Система теплоснабжения</v>
      </c>
      <c r="C8" s="13">
        <f>[9]И1!E17</f>
        <v>0</v>
      </c>
    </row>
    <row r="9" spans="1:3">
      <c r="A9" s="8"/>
      <c r="B9" s="9" t="str">
        <f>[9]И1!D8</f>
        <v>Период регулирования (i)-й</v>
      </c>
      <c r="C9" s="14">
        <f>[9]И1!E8</f>
        <v>2025</v>
      </c>
    </row>
    <row r="10" spans="1:3">
      <c r="A10" s="8"/>
      <c r="B10" s="9" t="str">
        <f>[9]И1!D9</f>
        <v>Период регулирования (i-1)-й</v>
      </c>
      <c r="C10" s="14">
        <f>[9]И1!E9</f>
        <v>2024</v>
      </c>
    </row>
    <row r="11" spans="1:3">
      <c r="A11" s="8"/>
      <c r="B11" s="9" t="str">
        <f>[9]И1!D10</f>
        <v>Период регулирования (i-2)-й</v>
      </c>
      <c r="C11" s="14">
        <f>[9]И1!E10</f>
        <v>2023</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5667.9175185096601</v>
      </c>
    </row>
    <row r="18" spans="1:3" ht="42.75">
      <c r="A18" s="22" t="s">
        <v>8</v>
      </c>
      <c r="B18" s="25" t="s">
        <v>9</v>
      </c>
      <c r="C18" s="26">
        <f>[9]С1!F12</f>
        <v>1071.8294799230612</v>
      </c>
    </row>
    <row r="19" spans="1:3" ht="42.75">
      <c r="A19" s="22" t="s">
        <v>10</v>
      </c>
      <c r="B19" s="25" t="s">
        <v>11</v>
      </c>
      <c r="C19" s="26">
        <f>[9]С2!F12</f>
        <v>3042.6598228229536</v>
      </c>
    </row>
    <row r="20" spans="1:3" ht="30">
      <c r="A20" s="22" t="s">
        <v>12</v>
      </c>
      <c r="B20" s="25" t="s">
        <v>13</v>
      </c>
      <c r="C20" s="26">
        <f>[9]С3!F12</f>
        <v>910.76439993142912</v>
      </c>
    </row>
    <row r="21" spans="1:3" ht="42.75">
      <c r="A21" s="22" t="s">
        <v>14</v>
      </c>
      <c r="B21" s="25" t="s">
        <v>15</v>
      </c>
      <c r="C21" s="26">
        <f>[9]С4!F12</f>
        <v>531.52817821437952</v>
      </c>
    </row>
    <row r="22" spans="1:3" ht="30">
      <c r="A22" s="22" t="s">
        <v>16</v>
      </c>
      <c r="B22" s="25" t="s">
        <v>17</v>
      </c>
      <c r="C22" s="26">
        <f>[9]С5!F12</f>
        <v>111.13563761783648</v>
      </c>
    </row>
    <row r="23" spans="1:3" ht="43.5" thickBot="1">
      <c r="A23" s="27" t="s">
        <v>18</v>
      </c>
      <c r="B23" s="117" t="s">
        <v>19</v>
      </c>
      <c r="C23" s="28" t="str">
        <f>[9]С6!F12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[9]С1.1!E16</f>
        <v>5100</v>
      </c>
    </row>
    <row r="29" spans="1:3" ht="42.75">
      <c r="A29" s="22" t="s">
        <v>10</v>
      </c>
      <c r="B29" s="33" t="s">
        <v>22</v>
      </c>
      <c r="C29" s="34">
        <f>[9]С1.1!E27</f>
        <v>3866.3620624419555</v>
      </c>
    </row>
    <row r="30" spans="1:3" ht="17.25">
      <c r="A30" s="22" t="s">
        <v>12</v>
      </c>
      <c r="B30" s="33" t="s">
        <v>23</v>
      </c>
      <c r="C30" s="35">
        <f>[9]С1.1!E19</f>
        <v>1.4E-2</v>
      </c>
    </row>
    <row r="31" spans="1:3" ht="17.25">
      <c r="A31" s="22" t="s">
        <v>14</v>
      </c>
      <c r="B31" s="33" t="s">
        <v>24</v>
      </c>
      <c r="C31" s="35">
        <f>[9]С1.1!E20</f>
        <v>0.04</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19" t="s">
        <v>38</v>
      </c>
      <c r="C40" s="119"/>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38910.02669467502</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203708.97017230222</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1144.7050935886414</v>
      </c>
    </row>
    <row r="63" spans="1:3" ht="17.25">
      <c r="A63" s="59" t="s">
        <v>83</v>
      </c>
      <c r="B63" s="53" t="s">
        <v>84</v>
      </c>
      <c r="C63" s="34">
        <f>[9]С2!F27</f>
        <v>0.16419829999999999</v>
      </c>
    </row>
    <row r="64" spans="1:3" ht="17.25">
      <c r="A64" s="59" t="s">
        <v>85</v>
      </c>
      <c r="B64" s="58" t="s">
        <v>86</v>
      </c>
      <c r="C64" s="62">
        <f>[9]С2!F28</f>
        <v>4200</v>
      </c>
    </row>
    <row r="65" spans="1:3" ht="42.75">
      <c r="A65" s="59" t="s">
        <v>87</v>
      </c>
      <c r="B65" s="33" t="s">
        <v>88</v>
      </c>
      <c r="C65" s="34">
        <f>[9]С2!F22</f>
        <v>42890.921752741691</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0.17804631770487722</v>
      </c>
    </row>
    <row r="80" spans="1:3" ht="30">
      <c r="A80" s="59" t="s">
        <v>116</v>
      </c>
      <c r="B80" s="53" t="s">
        <v>117</v>
      </c>
      <c r="C80" s="70">
        <f>[9]С2!F30</f>
        <v>0.1652189781021898</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[9]С3!F14</f>
        <v>14769.507863085169</v>
      </c>
    </row>
    <row r="86" spans="1:3" s="63" customFormat="1" ht="42.75">
      <c r="A86" s="77" t="s">
        <v>126</v>
      </c>
      <c r="B86" s="53" t="s">
        <v>127</v>
      </c>
      <c r="C86" s="78">
        <f>[9]С3!F15</f>
        <v>0.25</v>
      </c>
    </row>
    <row r="87" spans="1:3" s="63" customFormat="1" ht="14.25">
      <c r="A87" s="77" t="s">
        <v>128</v>
      </c>
      <c r="B87" s="79" t="s">
        <v>129</v>
      </c>
      <c r="C87" s="62">
        <f>[9]С3!F18</f>
        <v>15</v>
      </c>
    </row>
    <row r="88" spans="1:3" s="63" customFormat="1" ht="17.25">
      <c r="A88" s="77" t="s">
        <v>130</v>
      </c>
      <c r="B88" s="33" t="s">
        <v>131</v>
      </c>
      <c r="C88" s="34">
        <f>[9]С3!F19</f>
        <v>4187.478806422544</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3.4341152807659241</v>
      </c>
    </row>
    <row r="92" spans="1:3" s="63" customFormat="1" ht="55.5">
      <c r="A92" s="77" t="s">
        <v>137</v>
      </c>
      <c r="B92" s="53" t="s">
        <v>138</v>
      </c>
      <c r="C92" s="80">
        <f>[9]С3!F23</f>
        <v>3.0000000000000001E-3</v>
      </c>
    </row>
    <row r="93" spans="1:3" s="63" customFormat="1" ht="27.75" thickBot="1">
      <c r="A93" s="81" t="s">
        <v>139</v>
      </c>
      <c r="B93" s="82" t="s">
        <v>140</v>
      </c>
      <c r="C93" s="83">
        <f>[9]С3!F24</f>
        <v>1144.7050935886414</v>
      </c>
    </row>
    <row r="94" spans="1:3" ht="13.5" thickBot="1">
      <c r="A94" s="47"/>
      <c r="B94" s="75"/>
      <c r="C94" s="15"/>
    </row>
    <row r="95" spans="1:3" ht="30" customHeight="1">
      <c r="A95" s="84" t="s">
        <v>141</v>
      </c>
      <c r="B95" s="119" t="s">
        <v>142</v>
      </c>
      <c r="C95" s="119"/>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79.398479999999992</v>
      </c>
    </row>
    <row r="108" spans="1:3" ht="25.5">
      <c r="A108" s="59" t="s">
        <v>167</v>
      </c>
      <c r="B108" s="53" t="s">
        <v>94</v>
      </c>
      <c r="C108" s="85">
        <f>[9]С4.3!E16</f>
        <v>0</v>
      </c>
    </row>
    <row r="109" spans="1:3" ht="25.5">
      <c r="A109" s="59" t="s">
        <v>168</v>
      </c>
      <c r="B109" s="53" t="s">
        <v>169</v>
      </c>
      <c r="C109" s="34">
        <f>[9]С4.3!E17</f>
        <v>22.64</v>
      </c>
    </row>
    <row r="110" spans="1:3" ht="38.25">
      <c r="A110" s="59" t="s">
        <v>170</v>
      </c>
      <c r="B110" s="53" t="s">
        <v>106</v>
      </c>
      <c r="C110" s="85">
        <f>[9]С4.3!E18</f>
        <v>0</v>
      </c>
    </row>
    <row r="111" spans="1:3">
      <c r="A111" s="59" t="s">
        <v>171</v>
      </c>
      <c r="B111" s="53" t="s">
        <v>172</v>
      </c>
      <c r="C111" s="34">
        <f>[9]С4.3!E19</f>
        <v>0</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1326.0219970470876</v>
      </c>
    </row>
    <row r="116" spans="1:3" ht="25.5">
      <c r="A116" s="59" t="s">
        <v>181</v>
      </c>
      <c r="B116" s="53" t="s">
        <v>182</v>
      </c>
      <c r="C116" s="34">
        <f>[9]С4!F28</f>
        <v>1018.4500745369336</v>
      </c>
    </row>
    <row r="117" spans="1:3" ht="42.75">
      <c r="A117" s="59" t="s">
        <v>183</v>
      </c>
      <c r="B117" s="53" t="s">
        <v>184</v>
      </c>
      <c r="C117" s="34">
        <f>[9]С4!F29</f>
        <v>307.57192251015391</v>
      </c>
    </row>
    <row r="118" spans="1:3" ht="30">
      <c r="A118" s="59" t="s">
        <v>185</v>
      </c>
      <c r="B118" s="39" t="s">
        <v>186</v>
      </c>
      <c r="C118" s="34">
        <f>[9]С4!F30</f>
        <v>2780.7949059740549</v>
      </c>
    </row>
    <row r="119" spans="1:3" ht="42.75">
      <c r="A119" s="59" t="s">
        <v>187</v>
      </c>
      <c r="B119" s="86" t="s">
        <v>188</v>
      </c>
      <c r="C119" s="34">
        <f>[9]С4!F33</f>
        <v>1578.9854128415832</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[9]С2.5!$E$11</f>
        <v>-2.9000000000000026E-2</v>
      </c>
    </row>
    <row r="144" spans="1:3">
      <c r="A144" s="105"/>
      <c r="B144" s="110">
        <f>B143+1</f>
        <v>2021</v>
      </c>
      <c r="C144" s="111">
        <f>[9]С2.5!$F$11</f>
        <v>0.245</v>
      </c>
    </row>
    <row r="145" spans="1:3">
      <c r="A145" s="105"/>
      <c r="B145" s="110">
        <f t="shared" ref="B145:B208" si="0">B144+1</f>
        <v>2022</v>
      </c>
      <c r="C145" s="111">
        <f>[9]С2.5!$G$11</f>
        <v>0.114</v>
      </c>
    </row>
    <row r="146" spans="1:3" ht="13.5" thickBot="1">
      <c r="A146" s="105"/>
      <c r="B146" s="112">
        <f t="shared" si="0"/>
        <v>2023</v>
      </c>
      <c r="C146" s="113">
        <f>[9]С2.5!$H$11</f>
        <v>0.04</v>
      </c>
    </row>
    <row r="147" spans="1:3">
      <c r="A147" s="105"/>
      <c r="B147" s="114">
        <f t="shared" si="0"/>
        <v>2024</v>
      </c>
      <c r="C147" s="115">
        <f>[9]С2.5!$I$11</f>
        <v>0.11700000000000001</v>
      </c>
    </row>
    <row r="148" spans="1:3">
      <c r="A148" s="105"/>
      <c r="B148" s="110">
        <f t="shared" si="0"/>
        <v>2025</v>
      </c>
      <c r="C148" s="111">
        <f>[9]С2.5!$J$11</f>
        <v>6.0999999999999999E-2</v>
      </c>
    </row>
    <row r="149" spans="1:3" hidden="1">
      <c r="A149" s="105"/>
      <c r="B149" s="110">
        <f t="shared" si="0"/>
        <v>2026</v>
      </c>
      <c r="C149" s="111">
        <f>[9]С2.5!$K$11</f>
        <v>3.5813361771260002E-2</v>
      </c>
    </row>
    <row r="150" spans="1:3" hidden="1">
      <c r="A150" s="105"/>
      <c r="B150" s="110">
        <f t="shared" si="0"/>
        <v>2027</v>
      </c>
      <c r="C150" s="111">
        <f>[9]С2.5!$L$11</f>
        <v>3.2682303599220003E-2</v>
      </c>
    </row>
    <row r="151" spans="1:3" hidden="1">
      <c r="A151" s="105"/>
      <c r="B151" s="110">
        <f t="shared" si="0"/>
        <v>2028</v>
      </c>
      <c r="C151" s="111">
        <f>[9]С2.5!$M$11</f>
        <v>0</v>
      </c>
    </row>
    <row r="152" spans="1:3" hidden="1">
      <c r="A152" s="105"/>
      <c r="B152" s="110">
        <f t="shared" si="0"/>
        <v>2029</v>
      </c>
      <c r="C152" s="111">
        <f>[9]С2.5!$N$11</f>
        <v>0</v>
      </c>
    </row>
    <row r="153" spans="1:3" hidden="1">
      <c r="A153" s="105"/>
      <c r="B153" s="110">
        <f t="shared" si="0"/>
        <v>2030</v>
      </c>
      <c r="C153" s="111">
        <f>[9]С2.5!$O$11</f>
        <v>0</v>
      </c>
    </row>
    <row r="154" spans="1:3" hidden="1">
      <c r="A154" s="105"/>
      <c r="B154" s="110">
        <f t="shared" si="0"/>
        <v>2031</v>
      </c>
      <c r="C154" s="111">
        <f>[9]С2.5!$P$11</f>
        <v>0</v>
      </c>
    </row>
    <row r="155" spans="1:3" hidden="1">
      <c r="A155" s="89"/>
      <c r="B155" s="110">
        <f t="shared" si="0"/>
        <v>2032</v>
      </c>
      <c r="C155" s="111">
        <f>[9]С2.5!$Q$11</f>
        <v>0</v>
      </c>
    </row>
    <row r="156" spans="1:3" hidden="1">
      <c r="A156" s="89"/>
      <c r="B156" s="110">
        <f t="shared" si="0"/>
        <v>2033</v>
      </c>
      <c r="C156" s="111">
        <f>[9]С2.5!$R$11</f>
        <v>0</v>
      </c>
    </row>
    <row r="157" spans="1:3" hidden="1">
      <c r="B157" s="110">
        <f t="shared" si="0"/>
        <v>2034</v>
      </c>
      <c r="C157" s="111">
        <f>[9]С2.5!$S$11</f>
        <v>0</v>
      </c>
    </row>
    <row r="158" spans="1:3" hidden="1">
      <c r="B158" s="110">
        <f t="shared" si="0"/>
        <v>2035</v>
      </c>
      <c r="C158" s="111">
        <f>[9]С2.5!$T$11</f>
        <v>0</v>
      </c>
    </row>
    <row r="159" spans="1:3" hidden="1">
      <c r="B159" s="110">
        <f t="shared" si="0"/>
        <v>2036</v>
      </c>
      <c r="C159" s="111">
        <f>[9]С2.5!$U$11</f>
        <v>0</v>
      </c>
    </row>
    <row r="160" spans="1:3" hidden="1">
      <c r="B160" s="110">
        <f t="shared" si="0"/>
        <v>2037</v>
      </c>
      <c r="C160" s="111">
        <f>[9]С2.5!$V$11</f>
        <v>0</v>
      </c>
    </row>
    <row r="161" spans="2:3" hidden="1">
      <c r="B161" s="110">
        <f t="shared" si="0"/>
        <v>2038</v>
      </c>
      <c r="C161" s="111">
        <f>[9]С2.5!$W$11</f>
        <v>0</v>
      </c>
    </row>
    <row r="162" spans="2:3" hidden="1">
      <c r="B162" s="110">
        <f t="shared" si="0"/>
        <v>2039</v>
      </c>
      <c r="C162" s="111">
        <f>[9]С2.5!$X$11</f>
        <v>0</v>
      </c>
    </row>
    <row r="163" spans="2:3" hidden="1">
      <c r="B163" s="110">
        <f t="shared" si="0"/>
        <v>2040</v>
      </c>
      <c r="C163" s="111">
        <f>[9]С2.5!$Y$11</f>
        <v>0</v>
      </c>
    </row>
    <row r="164" spans="2:3" hidden="1">
      <c r="B164" s="110">
        <f t="shared" si="0"/>
        <v>2041</v>
      </c>
      <c r="C164" s="111">
        <f>[9]С2.5!$Z$11</f>
        <v>0</v>
      </c>
    </row>
    <row r="165" spans="2:3" hidden="1">
      <c r="B165" s="110">
        <f t="shared" si="0"/>
        <v>2042</v>
      </c>
      <c r="C165" s="111">
        <f>[9]С2.5!$AA$11</f>
        <v>0</v>
      </c>
    </row>
    <row r="166" spans="2:3" hidden="1">
      <c r="B166" s="110">
        <f t="shared" si="0"/>
        <v>2043</v>
      </c>
      <c r="C166" s="111">
        <f>[9]С2.5!$AB$11</f>
        <v>0</v>
      </c>
    </row>
    <row r="167" spans="2:3" hidden="1">
      <c r="B167" s="110">
        <f t="shared" si="0"/>
        <v>2044</v>
      </c>
      <c r="C167" s="111">
        <f>[9]С2.5!$AC$11</f>
        <v>0</v>
      </c>
    </row>
    <row r="168" spans="2:3" hidden="1">
      <c r="B168" s="110">
        <f t="shared" si="0"/>
        <v>2045</v>
      </c>
      <c r="C168" s="111">
        <f>[9]С2.5!$AD$11</f>
        <v>0</v>
      </c>
    </row>
    <row r="169" spans="2:3" hidden="1">
      <c r="B169" s="110">
        <f t="shared" si="0"/>
        <v>2046</v>
      </c>
      <c r="C169" s="111">
        <f>[9]С2.5!$AE$11</f>
        <v>0</v>
      </c>
    </row>
    <row r="170" spans="2:3" hidden="1">
      <c r="B170" s="110">
        <f t="shared" si="0"/>
        <v>2047</v>
      </c>
      <c r="C170" s="111">
        <f>[9]С2.5!$AF$11</f>
        <v>0</v>
      </c>
    </row>
    <row r="171" spans="2:3" hidden="1">
      <c r="B171" s="110">
        <f t="shared" si="0"/>
        <v>2048</v>
      </c>
      <c r="C171" s="111">
        <f>[9]С2.5!$AG$11</f>
        <v>0</v>
      </c>
    </row>
    <row r="172" spans="2:3" hidden="1">
      <c r="B172" s="110">
        <f t="shared" si="0"/>
        <v>2049</v>
      </c>
      <c r="C172" s="111">
        <f>[9]С2.5!$AH$11</f>
        <v>0</v>
      </c>
    </row>
    <row r="173" spans="2:3" hidden="1">
      <c r="B173" s="110">
        <f t="shared" si="0"/>
        <v>2050</v>
      </c>
      <c r="C173" s="111">
        <f>[9]С2.5!$AI$11</f>
        <v>0</v>
      </c>
    </row>
    <row r="174" spans="2:3" hidden="1">
      <c r="B174" s="110">
        <f t="shared" si="0"/>
        <v>2051</v>
      </c>
      <c r="C174" s="111">
        <f>[9]С2.5!$AJ$11</f>
        <v>0</v>
      </c>
    </row>
    <row r="175" spans="2:3" hidden="1">
      <c r="B175" s="110">
        <f t="shared" si="0"/>
        <v>2052</v>
      </c>
      <c r="C175" s="111">
        <f>[9]С2.5!$AK$11</f>
        <v>0</v>
      </c>
    </row>
    <row r="176" spans="2:3" hidden="1">
      <c r="B176" s="110">
        <f t="shared" si="0"/>
        <v>2053</v>
      </c>
      <c r="C176" s="111">
        <f>[9]С2.5!$AL$11</f>
        <v>0</v>
      </c>
    </row>
    <row r="177" spans="2:3" hidden="1">
      <c r="B177" s="110">
        <f t="shared" si="0"/>
        <v>2054</v>
      </c>
      <c r="C177" s="111">
        <f>[9]С2.5!$AM$11</f>
        <v>0</v>
      </c>
    </row>
    <row r="178" spans="2:3" hidden="1">
      <c r="B178" s="110">
        <f t="shared" si="0"/>
        <v>2055</v>
      </c>
      <c r="C178" s="111">
        <f>[9]С2.5!$AN$11</f>
        <v>0</v>
      </c>
    </row>
    <row r="179" spans="2:3" hidden="1">
      <c r="B179" s="110">
        <f t="shared" si="0"/>
        <v>2056</v>
      </c>
      <c r="C179" s="111">
        <f>[9]С2.5!$AO$11</f>
        <v>0</v>
      </c>
    </row>
    <row r="180" spans="2:3" hidden="1">
      <c r="B180" s="110">
        <f t="shared" si="0"/>
        <v>2057</v>
      </c>
      <c r="C180" s="111">
        <f>[9]С2.5!$AP$11</f>
        <v>0</v>
      </c>
    </row>
    <row r="181" spans="2:3" hidden="1">
      <c r="B181" s="110">
        <f t="shared" si="0"/>
        <v>2058</v>
      </c>
      <c r="C181" s="111">
        <f>[9]С2.5!$AQ$11</f>
        <v>0</v>
      </c>
    </row>
    <row r="182" spans="2:3" hidden="1">
      <c r="B182" s="110">
        <f t="shared" si="0"/>
        <v>2059</v>
      </c>
      <c r="C182" s="111">
        <f>[9]С2.5!$AR$11</f>
        <v>0</v>
      </c>
    </row>
    <row r="183" spans="2:3" hidden="1">
      <c r="B183" s="110">
        <f t="shared" si="0"/>
        <v>2060</v>
      </c>
      <c r="C183" s="111">
        <f>[9]С2.5!$AS$11</f>
        <v>0</v>
      </c>
    </row>
    <row r="184" spans="2:3" hidden="1">
      <c r="B184" s="110">
        <f t="shared" si="0"/>
        <v>2061</v>
      </c>
      <c r="C184" s="111">
        <f>[9]С2.5!$AT$11</f>
        <v>0</v>
      </c>
    </row>
    <row r="185" spans="2:3" hidden="1">
      <c r="B185" s="110">
        <f t="shared" si="0"/>
        <v>2062</v>
      </c>
      <c r="C185" s="111">
        <f>[9]С2.5!$AU$11</f>
        <v>0</v>
      </c>
    </row>
    <row r="186" spans="2:3" hidden="1">
      <c r="B186" s="110">
        <f t="shared" si="0"/>
        <v>2063</v>
      </c>
      <c r="C186" s="111">
        <f>[9]С2.5!$AV$11</f>
        <v>0</v>
      </c>
    </row>
    <row r="187" spans="2:3" hidden="1">
      <c r="B187" s="110">
        <f t="shared" si="0"/>
        <v>2064</v>
      </c>
      <c r="C187" s="111">
        <f>[9]С2.5!$AW$11</f>
        <v>0</v>
      </c>
    </row>
    <row r="188" spans="2:3" hidden="1">
      <c r="B188" s="110">
        <f t="shared" si="0"/>
        <v>2065</v>
      </c>
      <c r="C188" s="111">
        <f>[9]С2.5!$AX$11</f>
        <v>0</v>
      </c>
    </row>
    <row r="189" spans="2:3" hidden="1">
      <c r="B189" s="110">
        <f t="shared" si="0"/>
        <v>2066</v>
      </c>
      <c r="C189" s="111">
        <f>[9]С2.5!$AY$11</f>
        <v>0</v>
      </c>
    </row>
    <row r="190" spans="2:3" hidden="1">
      <c r="B190" s="110">
        <f t="shared" si="0"/>
        <v>2067</v>
      </c>
      <c r="C190" s="111">
        <f>[9]С2.5!$AZ$11</f>
        <v>0</v>
      </c>
    </row>
    <row r="191" spans="2:3" hidden="1">
      <c r="B191" s="110">
        <f t="shared" si="0"/>
        <v>2068</v>
      </c>
      <c r="C191" s="111">
        <f>[9]С2.5!$BA$11</f>
        <v>0</v>
      </c>
    </row>
    <row r="192" spans="2:3" hidden="1">
      <c r="B192" s="110">
        <f t="shared" si="0"/>
        <v>2069</v>
      </c>
      <c r="C192" s="111">
        <f>[9]С2.5!$BB$11</f>
        <v>0</v>
      </c>
    </row>
    <row r="193" spans="2:3" hidden="1">
      <c r="B193" s="110">
        <f t="shared" si="0"/>
        <v>2070</v>
      </c>
      <c r="C193" s="111">
        <f>[9]С2.5!$BC$11</f>
        <v>0</v>
      </c>
    </row>
    <row r="194" spans="2:3" hidden="1">
      <c r="B194" s="110">
        <f t="shared" si="0"/>
        <v>2071</v>
      </c>
      <c r="C194" s="111">
        <f>[9]С2.5!$BD$11</f>
        <v>0</v>
      </c>
    </row>
    <row r="195" spans="2:3" hidden="1">
      <c r="B195" s="110">
        <f t="shared" si="0"/>
        <v>2072</v>
      </c>
      <c r="C195" s="111">
        <f>[9]С2.5!$BE$11</f>
        <v>0</v>
      </c>
    </row>
    <row r="196" spans="2:3" hidden="1">
      <c r="B196" s="110">
        <f t="shared" si="0"/>
        <v>2073</v>
      </c>
      <c r="C196" s="111">
        <f>[9]С2.5!$BF$11</f>
        <v>0</v>
      </c>
    </row>
    <row r="197" spans="2:3" hidden="1">
      <c r="B197" s="110">
        <f t="shared" si="0"/>
        <v>2074</v>
      </c>
      <c r="C197" s="111">
        <f>[9]С2.5!$BG$11</f>
        <v>0</v>
      </c>
    </row>
    <row r="198" spans="2:3" hidden="1">
      <c r="B198" s="110">
        <f t="shared" si="0"/>
        <v>2075</v>
      </c>
      <c r="C198" s="111">
        <f>[9]С2.5!$BH$11</f>
        <v>0</v>
      </c>
    </row>
    <row r="199" spans="2:3" hidden="1">
      <c r="B199" s="110">
        <f t="shared" si="0"/>
        <v>2076</v>
      </c>
      <c r="C199" s="111">
        <f>[9]С2.5!$BI$11</f>
        <v>0</v>
      </c>
    </row>
    <row r="200" spans="2:3" hidden="1">
      <c r="B200" s="110">
        <f t="shared" si="0"/>
        <v>2077</v>
      </c>
      <c r="C200" s="111">
        <f>[9]С2.5!$BJ$11</f>
        <v>0</v>
      </c>
    </row>
    <row r="201" spans="2:3" hidden="1">
      <c r="B201" s="110">
        <f t="shared" si="0"/>
        <v>2078</v>
      </c>
      <c r="C201" s="111">
        <f>[9]С2.5!$BK$11</f>
        <v>0</v>
      </c>
    </row>
    <row r="202" spans="2:3" hidden="1">
      <c r="B202" s="110">
        <f t="shared" si="0"/>
        <v>2079</v>
      </c>
      <c r="C202" s="111">
        <f>[9]С2.5!$BL$11</f>
        <v>0</v>
      </c>
    </row>
    <row r="203" spans="2:3" hidden="1">
      <c r="B203" s="110">
        <f t="shared" si="0"/>
        <v>2080</v>
      </c>
      <c r="C203" s="111">
        <f>[9]С2.5!$BM$11</f>
        <v>0</v>
      </c>
    </row>
    <row r="204" spans="2:3" hidden="1">
      <c r="B204" s="110">
        <f t="shared" si="0"/>
        <v>2081</v>
      </c>
      <c r="C204" s="111">
        <f>[9]С2.5!$BN$11</f>
        <v>0</v>
      </c>
    </row>
    <row r="205" spans="2:3" hidden="1">
      <c r="B205" s="110">
        <f t="shared" si="0"/>
        <v>2082</v>
      </c>
      <c r="C205" s="111">
        <f>[9]С2.5!$BO$11</f>
        <v>0</v>
      </c>
    </row>
    <row r="206" spans="2:3" hidden="1">
      <c r="B206" s="110">
        <f t="shared" si="0"/>
        <v>2083</v>
      </c>
      <c r="C206" s="111">
        <f>[9]С2.5!$BP$11</f>
        <v>0</v>
      </c>
    </row>
    <row r="207" spans="2:3" hidden="1">
      <c r="B207" s="110">
        <f t="shared" si="0"/>
        <v>2084</v>
      </c>
      <c r="C207" s="111">
        <f>[9]С2.5!$BQ$11</f>
        <v>0</v>
      </c>
    </row>
    <row r="208" spans="2:3" hidden="1">
      <c r="B208" s="110">
        <f t="shared" si="0"/>
        <v>2085</v>
      </c>
      <c r="C208" s="111">
        <f>[9]С2.5!$BR$11</f>
        <v>0</v>
      </c>
    </row>
    <row r="209" spans="2:3" hidden="1">
      <c r="B209" s="110">
        <f t="shared" ref="B209:B223" si="1">B208+1</f>
        <v>2086</v>
      </c>
      <c r="C209" s="111">
        <f>[9]С2.5!$BS$11</f>
        <v>0</v>
      </c>
    </row>
    <row r="210" spans="2:3" hidden="1">
      <c r="B210" s="110">
        <f t="shared" si="1"/>
        <v>2087</v>
      </c>
      <c r="C210" s="111">
        <f>[9]С2.5!$BT$11</f>
        <v>0</v>
      </c>
    </row>
    <row r="211" spans="2:3" hidden="1">
      <c r="B211" s="110">
        <f t="shared" si="1"/>
        <v>2088</v>
      </c>
      <c r="C211" s="111">
        <f>[9]С2.5!$BU$11</f>
        <v>0</v>
      </c>
    </row>
    <row r="212" spans="2:3" hidden="1">
      <c r="B212" s="110">
        <f t="shared" si="1"/>
        <v>2089</v>
      </c>
      <c r="C212" s="111">
        <f>[9]С2.5!$BV$11</f>
        <v>0</v>
      </c>
    </row>
    <row r="213" spans="2:3" hidden="1">
      <c r="B213" s="110">
        <f t="shared" si="1"/>
        <v>2090</v>
      </c>
      <c r="C213" s="111">
        <f>[9]С2.5!$BW$11</f>
        <v>0</v>
      </c>
    </row>
    <row r="214" spans="2:3" hidden="1">
      <c r="B214" s="110">
        <f t="shared" si="1"/>
        <v>2091</v>
      </c>
      <c r="C214" s="111">
        <f>[9]С2.5!$BX$11</f>
        <v>0</v>
      </c>
    </row>
    <row r="215" spans="2:3" hidden="1">
      <c r="B215" s="110">
        <f t="shared" si="1"/>
        <v>2092</v>
      </c>
      <c r="C215" s="111">
        <f>[9]С2.5!$BY$11</f>
        <v>0</v>
      </c>
    </row>
    <row r="216" spans="2:3" hidden="1">
      <c r="B216" s="110">
        <f t="shared" si="1"/>
        <v>2093</v>
      </c>
      <c r="C216" s="111">
        <f>[9]С2.5!$BZ$11</f>
        <v>0</v>
      </c>
    </row>
    <row r="217" spans="2:3" hidden="1">
      <c r="B217" s="110">
        <f t="shared" si="1"/>
        <v>2094</v>
      </c>
      <c r="C217" s="111">
        <f>[9]С2.5!$CA$11</f>
        <v>0</v>
      </c>
    </row>
    <row r="218" spans="2:3" hidden="1">
      <c r="B218" s="110">
        <f t="shared" si="1"/>
        <v>2095</v>
      </c>
      <c r="C218" s="111">
        <f>[9]С2.5!$CB$11</f>
        <v>0</v>
      </c>
    </row>
    <row r="219" spans="2:3" hidden="1">
      <c r="B219" s="110">
        <f t="shared" si="1"/>
        <v>2096</v>
      </c>
      <c r="C219" s="111">
        <f>[9]С2.5!$CC$11</f>
        <v>0</v>
      </c>
    </row>
    <row r="220" spans="2:3" hidden="1">
      <c r="B220" s="110">
        <f t="shared" si="1"/>
        <v>2097</v>
      </c>
      <c r="C220" s="111">
        <f>[9]С2.5!$CD$11</f>
        <v>0</v>
      </c>
    </row>
    <row r="221" spans="2:3" hidden="1">
      <c r="B221" s="110">
        <f t="shared" si="1"/>
        <v>2098</v>
      </c>
      <c r="C221" s="111">
        <f>[9]С2.5!$CE$11</f>
        <v>0</v>
      </c>
    </row>
    <row r="222" spans="2:3" hidden="1">
      <c r="B222" s="110">
        <f t="shared" si="1"/>
        <v>2099</v>
      </c>
      <c r="C222" s="111">
        <f>[9]С2.5!$CF$11</f>
        <v>0</v>
      </c>
    </row>
    <row r="223" spans="2:3" ht="13.5" hidden="1" thickBot="1">
      <c r="B223" s="112">
        <f t="shared" si="1"/>
        <v>2100</v>
      </c>
      <c r="C223" s="113">
        <f>[9]С2.5!$CG$11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[10]И1!D13</f>
        <v>Субъект Российской Федерации</v>
      </c>
      <c r="C4" s="10" t="str">
        <f>[10]И1!E13</f>
        <v>Новосибирская область</v>
      </c>
    </row>
    <row r="5" spans="1:3" ht="38.25">
      <c r="A5" s="8"/>
      <c r="B5" s="9" t="str">
        <f>[10]И1!D14</f>
        <v>Тип муниципального образования (выберите из списка)</v>
      </c>
      <c r="C5" s="10" t="str">
        <f>[10]И1!E14</f>
        <v>село Мироновка, Баганский муниципальный район</v>
      </c>
    </row>
    <row r="6" spans="1:3">
      <c r="A6" s="8"/>
      <c r="B6" s="9" t="str">
        <f>IF([10]И1!E15="","",[10]И1!D15)</f>
        <v/>
      </c>
      <c r="C6" s="10" t="str">
        <f>IF([10]И1!E15="","",[10]И1!E15)</f>
        <v/>
      </c>
    </row>
    <row r="7" spans="1:3">
      <c r="A7" s="8"/>
      <c r="B7" s="9" t="str">
        <f>[10]И1!D16</f>
        <v>Код ОКТМО</v>
      </c>
      <c r="C7" s="11" t="str">
        <f>[10]И1!E16</f>
        <v>50603416101</v>
      </c>
    </row>
    <row r="8" spans="1:3">
      <c r="A8" s="8"/>
      <c r="B8" s="12" t="str">
        <f>[10]И1!D17</f>
        <v>Система теплоснабжения</v>
      </c>
      <c r="C8" s="13">
        <f>[10]И1!E17</f>
        <v>0</v>
      </c>
    </row>
    <row r="9" spans="1:3">
      <c r="A9" s="8"/>
      <c r="B9" s="9" t="str">
        <f>[10]И1!D8</f>
        <v>Период регулирования (i)-й</v>
      </c>
      <c r="C9" s="14">
        <f>[10]И1!E8</f>
        <v>2025</v>
      </c>
    </row>
    <row r="10" spans="1:3">
      <c r="A10" s="8"/>
      <c r="B10" s="9" t="str">
        <f>[10]И1!D9</f>
        <v>Период регулирования (i-1)-й</v>
      </c>
      <c r="C10" s="14">
        <f>[10]И1!E9</f>
        <v>2024</v>
      </c>
    </row>
    <row r="11" spans="1:3">
      <c r="A11" s="8"/>
      <c r="B11" s="9" t="str">
        <f>[10]И1!D10</f>
        <v>Период регулирования (i-2)-й</v>
      </c>
      <c r="C11" s="14">
        <f>[10]И1!E10</f>
        <v>2023</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5595.7491245544206</v>
      </c>
    </row>
    <row r="18" spans="1:3" ht="42.75">
      <c r="A18" s="22" t="s">
        <v>8</v>
      </c>
      <c r="B18" s="25" t="s">
        <v>9</v>
      </c>
      <c r="C18" s="26">
        <f>[10]С1!F12</f>
        <v>1008.9180317190547</v>
      </c>
    </row>
    <row r="19" spans="1:3" ht="42.75">
      <c r="A19" s="22" t="s">
        <v>10</v>
      </c>
      <c r="B19" s="25" t="s">
        <v>11</v>
      </c>
      <c r="C19" s="26">
        <f>[10]С2!F12</f>
        <v>3042.6598228229536</v>
      </c>
    </row>
    <row r="20" spans="1:3" ht="30">
      <c r="A20" s="22" t="s">
        <v>12</v>
      </c>
      <c r="B20" s="25" t="s">
        <v>13</v>
      </c>
      <c r="C20" s="26">
        <f>[10]С3!F12</f>
        <v>910.76439993142912</v>
      </c>
    </row>
    <row r="21" spans="1:3" ht="42.75">
      <c r="A21" s="22" t="s">
        <v>14</v>
      </c>
      <c r="B21" s="25" t="s">
        <v>15</v>
      </c>
      <c r="C21" s="26">
        <f>[10]С4!F12</f>
        <v>523.68629901128907</v>
      </c>
    </row>
    <row r="22" spans="1:3" ht="30">
      <c r="A22" s="22" t="s">
        <v>16</v>
      </c>
      <c r="B22" s="25" t="s">
        <v>17</v>
      </c>
      <c r="C22" s="26">
        <f>[10]С5!F12</f>
        <v>109.72057106969453</v>
      </c>
    </row>
    <row r="23" spans="1:3" ht="43.5" thickBot="1">
      <c r="A23" s="27" t="s">
        <v>18</v>
      </c>
      <c r="B23" s="117" t="s">
        <v>19</v>
      </c>
      <c r="C23" s="28" t="str">
        <f>[10]С6!F12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[10]С1.1!E16</f>
        <v>5100</v>
      </c>
    </row>
    <row r="29" spans="1:3" ht="42.75">
      <c r="A29" s="22" t="s">
        <v>10</v>
      </c>
      <c r="B29" s="33" t="s">
        <v>22</v>
      </c>
      <c r="C29" s="34">
        <f>[10]С1.1!E27</f>
        <v>3639.424437394814</v>
      </c>
    </row>
    <row r="30" spans="1:3" ht="17.25">
      <c r="A30" s="22" t="s">
        <v>12</v>
      </c>
      <c r="B30" s="33" t="s">
        <v>23</v>
      </c>
      <c r="C30" s="35">
        <f>[10]С1.1!E19</f>
        <v>1.4E-2</v>
      </c>
    </row>
    <row r="31" spans="1:3" ht="17.25">
      <c r="A31" s="22" t="s">
        <v>14</v>
      </c>
      <c r="B31" s="33" t="s">
        <v>24</v>
      </c>
      <c r="C31" s="35">
        <f>[10]С1.1!E20</f>
        <v>0.04</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19" t="s">
        <v>38</v>
      </c>
      <c r="C40" s="119"/>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38910.02669467502</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203708.97017230222</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1144.7050935886414</v>
      </c>
    </row>
    <row r="63" spans="1:3" ht="17.25">
      <c r="A63" s="59" t="s">
        <v>83</v>
      </c>
      <c r="B63" s="53" t="s">
        <v>84</v>
      </c>
      <c r="C63" s="34">
        <f>[10]С2!F27</f>
        <v>0.16419829999999999</v>
      </c>
    </row>
    <row r="64" spans="1:3" ht="17.25">
      <c r="A64" s="59" t="s">
        <v>85</v>
      </c>
      <c r="B64" s="58" t="s">
        <v>86</v>
      </c>
      <c r="C64" s="62">
        <f>[10]С2!F28</f>
        <v>4200</v>
      </c>
    </row>
    <row r="65" spans="1:3" ht="42.75">
      <c r="A65" s="59" t="s">
        <v>87</v>
      </c>
      <c r="B65" s="33" t="s">
        <v>88</v>
      </c>
      <c r="C65" s="34">
        <f>[10]С2!F22</f>
        <v>42890.921752741691</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0.17804631770487722</v>
      </c>
    </row>
    <row r="80" spans="1:3" ht="30">
      <c r="A80" s="59" t="s">
        <v>116</v>
      </c>
      <c r="B80" s="53" t="s">
        <v>117</v>
      </c>
      <c r="C80" s="70">
        <f>[10]С2!F30</f>
        <v>0.1652189781021898</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[10]С3!F14</f>
        <v>14769.507863085169</v>
      </c>
    </row>
    <row r="86" spans="1:3" s="63" customFormat="1" ht="42.75">
      <c r="A86" s="77" t="s">
        <v>126</v>
      </c>
      <c r="B86" s="53" t="s">
        <v>127</v>
      </c>
      <c r="C86" s="78">
        <f>[10]С3!F15</f>
        <v>0.25</v>
      </c>
    </row>
    <row r="87" spans="1:3" s="63" customFormat="1" ht="14.25">
      <c r="A87" s="77" t="s">
        <v>128</v>
      </c>
      <c r="B87" s="79" t="s">
        <v>129</v>
      </c>
      <c r="C87" s="62">
        <f>[10]С3!F18</f>
        <v>15</v>
      </c>
    </row>
    <row r="88" spans="1:3" s="63" customFormat="1" ht="17.25">
      <c r="A88" s="77" t="s">
        <v>130</v>
      </c>
      <c r="B88" s="33" t="s">
        <v>131</v>
      </c>
      <c r="C88" s="34">
        <f>[10]С3!F19</f>
        <v>4187.478806422544</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3.4341152807659241</v>
      </c>
    </row>
    <row r="92" spans="1:3" s="63" customFormat="1" ht="55.5">
      <c r="A92" s="77" t="s">
        <v>137</v>
      </c>
      <c r="B92" s="53" t="s">
        <v>138</v>
      </c>
      <c r="C92" s="80">
        <f>[10]С3!F23</f>
        <v>3.0000000000000001E-3</v>
      </c>
    </row>
    <row r="93" spans="1:3" s="63" customFormat="1" ht="27.75" thickBot="1">
      <c r="A93" s="81" t="s">
        <v>139</v>
      </c>
      <c r="B93" s="82" t="s">
        <v>140</v>
      </c>
      <c r="C93" s="83">
        <f>[10]С3!F24</f>
        <v>1144.7050935886414</v>
      </c>
    </row>
    <row r="94" spans="1:3" ht="13.5" thickBot="1">
      <c r="A94" s="47"/>
      <c r="B94" s="75"/>
      <c r="C94" s="15"/>
    </row>
    <row r="95" spans="1:3" ht="30" customHeight="1">
      <c r="A95" s="84" t="s">
        <v>141</v>
      </c>
      <c r="B95" s="119" t="s">
        <v>142</v>
      </c>
      <c r="C95" s="119"/>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38.331510000000002</v>
      </c>
    </row>
    <row r="108" spans="1:3" ht="25.5">
      <c r="A108" s="59" t="s">
        <v>167</v>
      </c>
      <c r="B108" s="53" t="s">
        <v>94</v>
      </c>
      <c r="C108" s="85">
        <f>[10]С4.3!E16</f>
        <v>0</v>
      </c>
    </row>
    <row r="109" spans="1:3" ht="25.5">
      <c r="A109" s="59" t="s">
        <v>168</v>
      </c>
      <c r="B109" s="53" t="s">
        <v>169</v>
      </c>
      <c r="C109" s="34">
        <f>[10]С4.3!E17</f>
        <v>10.93</v>
      </c>
    </row>
    <row r="110" spans="1:3" ht="38.25">
      <c r="A110" s="59" t="s">
        <v>170</v>
      </c>
      <c r="B110" s="53" t="s">
        <v>106</v>
      </c>
      <c r="C110" s="85">
        <f>[10]С4.3!E18</f>
        <v>0</v>
      </c>
    </row>
    <row r="111" spans="1:3">
      <c r="A111" s="59" t="s">
        <v>171</v>
      </c>
      <c r="B111" s="53" t="s">
        <v>172</v>
      </c>
      <c r="C111" s="34">
        <f>[10]С4.3!E19</f>
        <v>0</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1326.0219970470876</v>
      </c>
    </row>
    <row r="116" spans="1:3" ht="25.5">
      <c r="A116" s="59" t="s">
        <v>181</v>
      </c>
      <c r="B116" s="53" t="s">
        <v>182</v>
      </c>
      <c r="C116" s="34">
        <f>[10]С4!F28</f>
        <v>1018.4500745369336</v>
      </c>
    </row>
    <row r="117" spans="1:3" ht="42.75">
      <c r="A117" s="59" t="s">
        <v>183</v>
      </c>
      <c r="B117" s="53" t="s">
        <v>184</v>
      </c>
      <c r="C117" s="34">
        <f>[10]С4!F29</f>
        <v>307.57192251015391</v>
      </c>
    </row>
    <row r="118" spans="1:3" ht="30">
      <c r="A118" s="59" t="s">
        <v>185</v>
      </c>
      <c r="B118" s="39" t="s">
        <v>186</v>
      </c>
      <c r="C118" s="34">
        <f>[10]С4!F30</f>
        <v>2685.7076483572791</v>
      </c>
    </row>
    <row r="119" spans="1:3" ht="42.75">
      <c r="A119" s="59" t="s">
        <v>187</v>
      </c>
      <c r="B119" s="86" t="s">
        <v>188</v>
      </c>
      <c r="C119" s="34">
        <f>[10]С4!F33</f>
        <v>1487.3064592996202</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[10]С2.5!$E$11</f>
        <v>-2.9000000000000026E-2</v>
      </c>
    </row>
    <row r="144" spans="1:3">
      <c r="A144" s="105"/>
      <c r="B144" s="110">
        <f>B143+1</f>
        <v>2021</v>
      </c>
      <c r="C144" s="111">
        <f>[10]С2.5!$F$11</f>
        <v>0.245</v>
      </c>
    </row>
    <row r="145" spans="1:3">
      <c r="A145" s="105"/>
      <c r="B145" s="110">
        <f t="shared" ref="B145:B208" si="0">B144+1</f>
        <v>2022</v>
      </c>
      <c r="C145" s="111">
        <f>[10]С2.5!$G$11</f>
        <v>0.114</v>
      </c>
    </row>
    <row r="146" spans="1:3" ht="13.5" thickBot="1">
      <c r="A146" s="105"/>
      <c r="B146" s="112">
        <f t="shared" si="0"/>
        <v>2023</v>
      </c>
      <c r="C146" s="113">
        <f>[10]С2.5!$H$11</f>
        <v>0.04</v>
      </c>
    </row>
    <row r="147" spans="1:3">
      <c r="A147" s="105"/>
      <c r="B147" s="114">
        <f t="shared" si="0"/>
        <v>2024</v>
      </c>
      <c r="C147" s="115">
        <f>[10]С2.5!$I$11</f>
        <v>0.11700000000000001</v>
      </c>
    </row>
    <row r="148" spans="1:3">
      <c r="A148" s="105"/>
      <c r="B148" s="110">
        <f t="shared" si="0"/>
        <v>2025</v>
      </c>
      <c r="C148" s="111">
        <f>[10]С2.5!$J$11</f>
        <v>6.0999999999999999E-2</v>
      </c>
    </row>
    <row r="149" spans="1:3" hidden="1">
      <c r="A149" s="105"/>
      <c r="B149" s="110">
        <f t="shared" si="0"/>
        <v>2026</v>
      </c>
      <c r="C149" s="111">
        <f>[10]С2.5!$K$11</f>
        <v>3.5813361771260002E-2</v>
      </c>
    </row>
    <row r="150" spans="1:3" hidden="1">
      <c r="A150" s="105"/>
      <c r="B150" s="110">
        <f t="shared" si="0"/>
        <v>2027</v>
      </c>
      <c r="C150" s="111">
        <f>[10]С2.5!$L$11</f>
        <v>3.2682303599220003E-2</v>
      </c>
    </row>
    <row r="151" spans="1:3" hidden="1">
      <c r="A151" s="105"/>
      <c r="B151" s="110">
        <f t="shared" si="0"/>
        <v>2028</v>
      </c>
      <c r="C151" s="111">
        <f>[10]С2.5!$M$11</f>
        <v>0</v>
      </c>
    </row>
    <row r="152" spans="1:3" hidden="1">
      <c r="A152" s="105"/>
      <c r="B152" s="110">
        <f t="shared" si="0"/>
        <v>2029</v>
      </c>
      <c r="C152" s="111">
        <f>[10]С2.5!$N$11</f>
        <v>0</v>
      </c>
    </row>
    <row r="153" spans="1:3" hidden="1">
      <c r="A153" s="105"/>
      <c r="B153" s="110">
        <f t="shared" si="0"/>
        <v>2030</v>
      </c>
      <c r="C153" s="111">
        <f>[10]С2.5!$O$11</f>
        <v>0</v>
      </c>
    </row>
    <row r="154" spans="1:3" hidden="1">
      <c r="A154" s="105"/>
      <c r="B154" s="110">
        <f t="shared" si="0"/>
        <v>2031</v>
      </c>
      <c r="C154" s="111">
        <f>[10]С2.5!$P$11</f>
        <v>0</v>
      </c>
    </row>
    <row r="155" spans="1:3" hidden="1">
      <c r="A155" s="89"/>
      <c r="B155" s="110">
        <f t="shared" si="0"/>
        <v>2032</v>
      </c>
      <c r="C155" s="111">
        <f>[10]С2.5!$Q$11</f>
        <v>0</v>
      </c>
    </row>
    <row r="156" spans="1:3" hidden="1">
      <c r="A156" s="89"/>
      <c r="B156" s="110">
        <f t="shared" si="0"/>
        <v>2033</v>
      </c>
      <c r="C156" s="111">
        <f>[10]С2.5!$R$11</f>
        <v>0</v>
      </c>
    </row>
    <row r="157" spans="1:3" hidden="1">
      <c r="B157" s="110">
        <f t="shared" si="0"/>
        <v>2034</v>
      </c>
      <c r="C157" s="111">
        <f>[10]С2.5!$S$11</f>
        <v>0</v>
      </c>
    </row>
    <row r="158" spans="1:3" hidden="1">
      <c r="B158" s="110">
        <f t="shared" si="0"/>
        <v>2035</v>
      </c>
      <c r="C158" s="111">
        <f>[10]С2.5!$T$11</f>
        <v>0</v>
      </c>
    </row>
    <row r="159" spans="1:3" hidden="1">
      <c r="B159" s="110">
        <f t="shared" si="0"/>
        <v>2036</v>
      </c>
      <c r="C159" s="111">
        <f>[10]С2.5!$U$11</f>
        <v>0</v>
      </c>
    </row>
    <row r="160" spans="1:3" hidden="1">
      <c r="B160" s="110">
        <f t="shared" si="0"/>
        <v>2037</v>
      </c>
      <c r="C160" s="111">
        <f>[10]С2.5!$V$11</f>
        <v>0</v>
      </c>
    </row>
    <row r="161" spans="2:3" hidden="1">
      <c r="B161" s="110">
        <f t="shared" si="0"/>
        <v>2038</v>
      </c>
      <c r="C161" s="111">
        <f>[10]С2.5!$W$11</f>
        <v>0</v>
      </c>
    </row>
    <row r="162" spans="2:3" hidden="1">
      <c r="B162" s="110">
        <f t="shared" si="0"/>
        <v>2039</v>
      </c>
      <c r="C162" s="111">
        <f>[10]С2.5!$X$11</f>
        <v>0</v>
      </c>
    </row>
    <row r="163" spans="2:3" hidden="1">
      <c r="B163" s="110">
        <f t="shared" si="0"/>
        <v>2040</v>
      </c>
      <c r="C163" s="111">
        <f>[10]С2.5!$Y$11</f>
        <v>0</v>
      </c>
    </row>
    <row r="164" spans="2:3" hidden="1">
      <c r="B164" s="110">
        <f t="shared" si="0"/>
        <v>2041</v>
      </c>
      <c r="C164" s="111">
        <f>[10]С2.5!$Z$11</f>
        <v>0</v>
      </c>
    </row>
    <row r="165" spans="2:3" hidden="1">
      <c r="B165" s="110">
        <f t="shared" si="0"/>
        <v>2042</v>
      </c>
      <c r="C165" s="111">
        <f>[10]С2.5!$AA$11</f>
        <v>0</v>
      </c>
    </row>
    <row r="166" spans="2:3" hidden="1">
      <c r="B166" s="110">
        <f t="shared" si="0"/>
        <v>2043</v>
      </c>
      <c r="C166" s="111">
        <f>[10]С2.5!$AB$11</f>
        <v>0</v>
      </c>
    </row>
    <row r="167" spans="2:3" hidden="1">
      <c r="B167" s="110">
        <f t="shared" si="0"/>
        <v>2044</v>
      </c>
      <c r="C167" s="111">
        <f>[10]С2.5!$AC$11</f>
        <v>0</v>
      </c>
    </row>
    <row r="168" spans="2:3" hidden="1">
      <c r="B168" s="110">
        <f t="shared" si="0"/>
        <v>2045</v>
      </c>
      <c r="C168" s="111">
        <f>[10]С2.5!$AD$11</f>
        <v>0</v>
      </c>
    </row>
    <row r="169" spans="2:3" hidden="1">
      <c r="B169" s="110">
        <f t="shared" si="0"/>
        <v>2046</v>
      </c>
      <c r="C169" s="111">
        <f>[10]С2.5!$AE$11</f>
        <v>0</v>
      </c>
    </row>
    <row r="170" spans="2:3" hidden="1">
      <c r="B170" s="110">
        <f t="shared" si="0"/>
        <v>2047</v>
      </c>
      <c r="C170" s="111">
        <f>[10]С2.5!$AF$11</f>
        <v>0</v>
      </c>
    </row>
    <row r="171" spans="2:3" hidden="1">
      <c r="B171" s="110">
        <f t="shared" si="0"/>
        <v>2048</v>
      </c>
      <c r="C171" s="111">
        <f>[10]С2.5!$AG$11</f>
        <v>0</v>
      </c>
    </row>
    <row r="172" spans="2:3" hidden="1">
      <c r="B172" s="110">
        <f t="shared" si="0"/>
        <v>2049</v>
      </c>
      <c r="C172" s="111">
        <f>[10]С2.5!$AH$11</f>
        <v>0</v>
      </c>
    </row>
    <row r="173" spans="2:3" hidden="1">
      <c r="B173" s="110">
        <f t="shared" si="0"/>
        <v>2050</v>
      </c>
      <c r="C173" s="111">
        <f>[10]С2.5!$AI$11</f>
        <v>0</v>
      </c>
    </row>
    <row r="174" spans="2:3" hidden="1">
      <c r="B174" s="110">
        <f t="shared" si="0"/>
        <v>2051</v>
      </c>
      <c r="C174" s="111">
        <f>[10]С2.5!$AJ$11</f>
        <v>0</v>
      </c>
    </row>
    <row r="175" spans="2:3" hidden="1">
      <c r="B175" s="110">
        <f t="shared" si="0"/>
        <v>2052</v>
      </c>
      <c r="C175" s="111">
        <f>[10]С2.5!$AK$11</f>
        <v>0</v>
      </c>
    </row>
    <row r="176" spans="2:3" hidden="1">
      <c r="B176" s="110">
        <f t="shared" si="0"/>
        <v>2053</v>
      </c>
      <c r="C176" s="111">
        <f>[10]С2.5!$AL$11</f>
        <v>0</v>
      </c>
    </row>
    <row r="177" spans="2:3" hidden="1">
      <c r="B177" s="110">
        <f t="shared" si="0"/>
        <v>2054</v>
      </c>
      <c r="C177" s="111">
        <f>[10]С2.5!$AM$11</f>
        <v>0</v>
      </c>
    </row>
    <row r="178" spans="2:3" hidden="1">
      <c r="B178" s="110">
        <f t="shared" si="0"/>
        <v>2055</v>
      </c>
      <c r="C178" s="111">
        <f>[10]С2.5!$AN$11</f>
        <v>0</v>
      </c>
    </row>
    <row r="179" spans="2:3" hidden="1">
      <c r="B179" s="110">
        <f t="shared" si="0"/>
        <v>2056</v>
      </c>
      <c r="C179" s="111">
        <f>[10]С2.5!$AO$11</f>
        <v>0</v>
      </c>
    </row>
    <row r="180" spans="2:3" hidden="1">
      <c r="B180" s="110">
        <f t="shared" si="0"/>
        <v>2057</v>
      </c>
      <c r="C180" s="111">
        <f>[10]С2.5!$AP$11</f>
        <v>0</v>
      </c>
    </row>
    <row r="181" spans="2:3" hidden="1">
      <c r="B181" s="110">
        <f t="shared" si="0"/>
        <v>2058</v>
      </c>
      <c r="C181" s="111">
        <f>[10]С2.5!$AQ$11</f>
        <v>0</v>
      </c>
    </row>
    <row r="182" spans="2:3" hidden="1">
      <c r="B182" s="110">
        <f t="shared" si="0"/>
        <v>2059</v>
      </c>
      <c r="C182" s="111">
        <f>[10]С2.5!$AR$11</f>
        <v>0</v>
      </c>
    </row>
    <row r="183" spans="2:3" hidden="1">
      <c r="B183" s="110">
        <f t="shared" si="0"/>
        <v>2060</v>
      </c>
      <c r="C183" s="111">
        <f>[10]С2.5!$AS$11</f>
        <v>0</v>
      </c>
    </row>
    <row r="184" spans="2:3" hidden="1">
      <c r="B184" s="110">
        <f t="shared" si="0"/>
        <v>2061</v>
      </c>
      <c r="C184" s="111">
        <f>[10]С2.5!$AT$11</f>
        <v>0</v>
      </c>
    </row>
    <row r="185" spans="2:3" hidden="1">
      <c r="B185" s="110">
        <f t="shared" si="0"/>
        <v>2062</v>
      </c>
      <c r="C185" s="111">
        <f>[10]С2.5!$AU$11</f>
        <v>0</v>
      </c>
    </row>
    <row r="186" spans="2:3" hidden="1">
      <c r="B186" s="110">
        <f t="shared" si="0"/>
        <v>2063</v>
      </c>
      <c r="C186" s="111">
        <f>[10]С2.5!$AV$11</f>
        <v>0</v>
      </c>
    </row>
    <row r="187" spans="2:3" hidden="1">
      <c r="B187" s="110">
        <f t="shared" si="0"/>
        <v>2064</v>
      </c>
      <c r="C187" s="111">
        <f>[10]С2.5!$AW$11</f>
        <v>0</v>
      </c>
    </row>
    <row r="188" spans="2:3" hidden="1">
      <c r="B188" s="110">
        <f t="shared" si="0"/>
        <v>2065</v>
      </c>
      <c r="C188" s="111">
        <f>[10]С2.5!$AX$11</f>
        <v>0</v>
      </c>
    </row>
    <row r="189" spans="2:3" hidden="1">
      <c r="B189" s="110">
        <f t="shared" si="0"/>
        <v>2066</v>
      </c>
      <c r="C189" s="111">
        <f>[10]С2.5!$AY$11</f>
        <v>0</v>
      </c>
    </row>
    <row r="190" spans="2:3" hidden="1">
      <c r="B190" s="110">
        <f t="shared" si="0"/>
        <v>2067</v>
      </c>
      <c r="C190" s="111">
        <f>[10]С2.5!$AZ$11</f>
        <v>0</v>
      </c>
    </row>
    <row r="191" spans="2:3" hidden="1">
      <c r="B191" s="110">
        <f t="shared" si="0"/>
        <v>2068</v>
      </c>
      <c r="C191" s="111">
        <f>[10]С2.5!$BA$11</f>
        <v>0</v>
      </c>
    </row>
    <row r="192" spans="2:3" hidden="1">
      <c r="B192" s="110">
        <f t="shared" si="0"/>
        <v>2069</v>
      </c>
      <c r="C192" s="111">
        <f>[10]С2.5!$BB$11</f>
        <v>0</v>
      </c>
    </row>
    <row r="193" spans="2:3" hidden="1">
      <c r="B193" s="110">
        <f t="shared" si="0"/>
        <v>2070</v>
      </c>
      <c r="C193" s="111">
        <f>[10]С2.5!$BC$11</f>
        <v>0</v>
      </c>
    </row>
    <row r="194" spans="2:3" hidden="1">
      <c r="B194" s="110">
        <f t="shared" si="0"/>
        <v>2071</v>
      </c>
      <c r="C194" s="111">
        <f>[10]С2.5!$BD$11</f>
        <v>0</v>
      </c>
    </row>
    <row r="195" spans="2:3" hidden="1">
      <c r="B195" s="110">
        <f t="shared" si="0"/>
        <v>2072</v>
      </c>
      <c r="C195" s="111">
        <f>[10]С2.5!$BE$11</f>
        <v>0</v>
      </c>
    </row>
    <row r="196" spans="2:3" hidden="1">
      <c r="B196" s="110">
        <f t="shared" si="0"/>
        <v>2073</v>
      </c>
      <c r="C196" s="111">
        <f>[10]С2.5!$BF$11</f>
        <v>0</v>
      </c>
    </row>
    <row r="197" spans="2:3" hidden="1">
      <c r="B197" s="110">
        <f t="shared" si="0"/>
        <v>2074</v>
      </c>
      <c r="C197" s="111">
        <f>[10]С2.5!$BG$11</f>
        <v>0</v>
      </c>
    </row>
    <row r="198" spans="2:3" hidden="1">
      <c r="B198" s="110">
        <f t="shared" si="0"/>
        <v>2075</v>
      </c>
      <c r="C198" s="111">
        <f>[10]С2.5!$BH$11</f>
        <v>0</v>
      </c>
    </row>
    <row r="199" spans="2:3" hidden="1">
      <c r="B199" s="110">
        <f t="shared" si="0"/>
        <v>2076</v>
      </c>
      <c r="C199" s="111">
        <f>[10]С2.5!$BI$11</f>
        <v>0</v>
      </c>
    </row>
    <row r="200" spans="2:3" hidden="1">
      <c r="B200" s="110">
        <f t="shared" si="0"/>
        <v>2077</v>
      </c>
      <c r="C200" s="111">
        <f>[10]С2.5!$BJ$11</f>
        <v>0</v>
      </c>
    </row>
    <row r="201" spans="2:3" hidden="1">
      <c r="B201" s="110">
        <f t="shared" si="0"/>
        <v>2078</v>
      </c>
      <c r="C201" s="111">
        <f>[10]С2.5!$BK$11</f>
        <v>0</v>
      </c>
    </row>
    <row r="202" spans="2:3" hidden="1">
      <c r="B202" s="110">
        <f t="shared" si="0"/>
        <v>2079</v>
      </c>
      <c r="C202" s="111">
        <f>[10]С2.5!$BL$11</f>
        <v>0</v>
      </c>
    </row>
    <row r="203" spans="2:3" hidden="1">
      <c r="B203" s="110">
        <f t="shared" si="0"/>
        <v>2080</v>
      </c>
      <c r="C203" s="111">
        <f>[10]С2.5!$BM$11</f>
        <v>0</v>
      </c>
    </row>
    <row r="204" spans="2:3" hidden="1">
      <c r="B204" s="110">
        <f t="shared" si="0"/>
        <v>2081</v>
      </c>
      <c r="C204" s="111">
        <f>[10]С2.5!$BN$11</f>
        <v>0</v>
      </c>
    </row>
    <row r="205" spans="2:3" hidden="1">
      <c r="B205" s="110">
        <f t="shared" si="0"/>
        <v>2082</v>
      </c>
      <c r="C205" s="111">
        <f>[10]С2.5!$BO$11</f>
        <v>0</v>
      </c>
    </row>
    <row r="206" spans="2:3" hidden="1">
      <c r="B206" s="110">
        <f t="shared" si="0"/>
        <v>2083</v>
      </c>
      <c r="C206" s="111">
        <f>[10]С2.5!$BP$11</f>
        <v>0</v>
      </c>
    </row>
    <row r="207" spans="2:3" hidden="1">
      <c r="B207" s="110">
        <f t="shared" si="0"/>
        <v>2084</v>
      </c>
      <c r="C207" s="111">
        <f>[10]С2.5!$BQ$11</f>
        <v>0</v>
      </c>
    </row>
    <row r="208" spans="2:3" hidden="1">
      <c r="B208" s="110">
        <f t="shared" si="0"/>
        <v>2085</v>
      </c>
      <c r="C208" s="111">
        <f>[10]С2.5!$BR$11</f>
        <v>0</v>
      </c>
    </row>
    <row r="209" spans="2:3" hidden="1">
      <c r="B209" s="110">
        <f t="shared" ref="B209:B223" si="1">B208+1</f>
        <v>2086</v>
      </c>
      <c r="C209" s="111">
        <f>[10]С2.5!$BS$11</f>
        <v>0</v>
      </c>
    </row>
    <row r="210" spans="2:3" hidden="1">
      <c r="B210" s="110">
        <f t="shared" si="1"/>
        <v>2087</v>
      </c>
      <c r="C210" s="111">
        <f>[10]С2.5!$BT$11</f>
        <v>0</v>
      </c>
    </row>
    <row r="211" spans="2:3" hidden="1">
      <c r="B211" s="110">
        <f t="shared" si="1"/>
        <v>2088</v>
      </c>
      <c r="C211" s="111">
        <f>[10]С2.5!$BU$11</f>
        <v>0</v>
      </c>
    </row>
    <row r="212" spans="2:3" hidden="1">
      <c r="B212" s="110">
        <f t="shared" si="1"/>
        <v>2089</v>
      </c>
      <c r="C212" s="111">
        <f>[10]С2.5!$BV$11</f>
        <v>0</v>
      </c>
    </row>
    <row r="213" spans="2:3" hidden="1">
      <c r="B213" s="110">
        <f t="shared" si="1"/>
        <v>2090</v>
      </c>
      <c r="C213" s="111">
        <f>[10]С2.5!$BW$11</f>
        <v>0</v>
      </c>
    </row>
    <row r="214" spans="2:3" hidden="1">
      <c r="B214" s="110">
        <f t="shared" si="1"/>
        <v>2091</v>
      </c>
      <c r="C214" s="111">
        <f>[10]С2.5!$BX$11</f>
        <v>0</v>
      </c>
    </row>
    <row r="215" spans="2:3" hidden="1">
      <c r="B215" s="110">
        <f t="shared" si="1"/>
        <v>2092</v>
      </c>
      <c r="C215" s="111">
        <f>[10]С2.5!$BY$11</f>
        <v>0</v>
      </c>
    </row>
    <row r="216" spans="2:3" hidden="1">
      <c r="B216" s="110">
        <f t="shared" si="1"/>
        <v>2093</v>
      </c>
      <c r="C216" s="111">
        <f>[10]С2.5!$BZ$11</f>
        <v>0</v>
      </c>
    </row>
    <row r="217" spans="2:3" hidden="1">
      <c r="B217" s="110">
        <f t="shared" si="1"/>
        <v>2094</v>
      </c>
      <c r="C217" s="111">
        <f>[10]С2.5!$CA$11</f>
        <v>0</v>
      </c>
    </row>
    <row r="218" spans="2:3" hidden="1">
      <c r="B218" s="110">
        <f t="shared" si="1"/>
        <v>2095</v>
      </c>
      <c r="C218" s="111">
        <f>[10]С2.5!$CB$11</f>
        <v>0</v>
      </c>
    </row>
    <row r="219" spans="2:3" hidden="1">
      <c r="B219" s="110">
        <f t="shared" si="1"/>
        <v>2096</v>
      </c>
      <c r="C219" s="111">
        <f>[10]С2.5!$CC$11</f>
        <v>0</v>
      </c>
    </row>
    <row r="220" spans="2:3" hidden="1">
      <c r="B220" s="110">
        <f t="shared" si="1"/>
        <v>2097</v>
      </c>
      <c r="C220" s="111">
        <f>[10]С2.5!$CD$11</f>
        <v>0</v>
      </c>
    </row>
    <row r="221" spans="2:3" hidden="1">
      <c r="B221" s="110">
        <f t="shared" si="1"/>
        <v>2098</v>
      </c>
      <c r="C221" s="111">
        <f>[10]С2.5!$CE$11</f>
        <v>0</v>
      </c>
    </row>
    <row r="222" spans="2:3" hidden="1">
      <c r="B222" s="110">
        <f t="shared" si="1"/>
        <v>2099</v>
      </c>
      <c r="C222" s="111">
        <f>[10]С2.5!$CF$11</f>
        <v>0</v>
      </c>
    </row>
    <row r="223" spans="2:3" ht="13.5" hidden="1" thickBot="1">
      <c r="B223" s="112">
        <f t="shared" si="1"/>
        <v>2100</v>
      </c>
      <c r="C223" s="113">
        <f>[10]С2.5!$CG$11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Палецкое, Баганский муниципальный район</v>
      </c>
    </row>
    <row r="6" spans="1:3">
      <c r="A6" s="8"/>
      <c r="B6" s="9" t="str">
        <f>IF([11]И1!E15="","",[11]И1!D15)</f>
        <v/>
      </c>
      <c r="C6" s="10" t="str">
        <f>IF([11]И1!E15="","",[11]И1!E15)</f>
        <v/>
      </c>
    </row>
    <row r="7" spans="1:3">
      <c r="A7" s="8"/>
      <c r="B7" s="9" t="str">
        <f>[11]И1!D16</f>
        <v>Код ОКТМО</v>
      </c>
      <c r="C7" s="11" t="str">
        <f>[11]И1!E16</f>
        <v>50603418101</v>
      </c>
    </row>
    <row r="8" spans="1:3">
      <c r="A8" s="8"/>
      <c r="B8" s="12" t="str">
        <f>[11]И1!D17</f>
        <v>Система теплоснабжения</v>
      </c>
      <c r="C8" s="13">
        <f>[11]И1!E17</f>
        <v>0</v>
      </c>
    </row>
    <row r="9" spans="1:3">
      <c r="A9" s="8"/>
      <c r="B9" s="9" t="str">
        <f>[11]И1!D8</f>
        <v>Период регулирования (i)-й</v>
      </c>
      <c r="C9" s="14">
        <f>[11]И1!E8</f>
        <v>2025</v>
      </c>
    </row>
    <row r="10" spans="1:3">
      <c r="A10" s="8"/>
      <c r="B10" s="9" t="str">
        <f>[11]И1!D9</f>
        <v>Период регулирования (i-1)-й</v>
      </c>
      <c r="C10" s="14">
        <f>[11]И1!E9</f>
        <v>2024</v>
      </c>
    </row>
    <row r="11" spans="1:3">
      <c r="A11" s="8"/>
      <c r="B11" s="9" t="str">
        <f>[11]И1!D10</f>
        <v>Период регулирования (i-2)-й</v>
      </c>
      <c r="C11" s="14">
        <f>[11]И1!E10</f>
        <v>2023</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5597.7897573263945</v>
      </c>
    </row>
    <row r="18" spans="1:3" ht="42.75">
      <c r="A18" s="22" t="s">
        <v>8</v>
      </c>
      <c r="B18" s="25" t="s">
        <v>9</v>
      </c>
      <c r="C18" s="26">
        <f>[11]С1!F12</f>
        <v>1010.4063623485471</v>
      </c>
    </row>
    <row r="19" spans="1:3" ht="42.75">
      <c r="A19" s="22" t="s">
        <v>10</v>
      </c>
      <c r="B19" s="25" t="s">
        <v>11</v>
      </c>
      <c r="C19" s="26">
        <f>[11]С2!F12</f>
        <v>3042.6598228229536</v>
      </c>
    </row>
    <row r="20" spans="1:3" ht="30">
      <c r="A20" s="22" t="s">
        <v>12</v>
      </c>
      <c r="B20" s="25" t="s">
        <v>13</v>
      </c>
      <c r="C20" s="26">
        <f>[11]С3!F12</f>
        <v>910.76439993142912</v>
      </c>
    </row>
    <row r="21" spans="1:3" ht="42.75">
      <c r="A21" s="22" t="s">
        <v>14</v>
      </c>
      <c r="B21" s="25" t="s">
        <v>15</v>
      </c>
      <c r="C21" s="26">
        <f>[11]С4!F12</f>
        <v>524.19858874647605</v>
      </c>
    </row>
    <row r="22" spans="1:3" ht="30">
      <c r="A22" s="22" t="s">
        <v>16</v>
      </c>
      <c r="B22" s="25" t="s">
        <v>17</v>
      </c>
      <c r="C22" s="26">
        <f>[11]С5!F12</f>
        <v>109.76058347698813</v>
      </c>
    </row>
    <row r="23" spans="1:3" ht="43.5" thickBot="1">
      <c r="A23" s="27" t="s">
        <v>18</v>
      </c>
      <c r="B23" s="117" t="s">
        <v>19</v>
      </c>
      <c r="C23" s="28" t="str">
        <f>[11]С6!F12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[11]С1.1!E16</f>
        <v>5100</v>
      </c>
    </row>
    <row r="29" spans="1:3" ht="42.75">
      <c r="A29" s="22" t="s">
        <v>10</v>
      </c>
      <c r="B29" s="33" t="s">
        <v>22</v>
      </c>
      <c r="C29" s="34">
        <f>[11]С1.1!E27</f>
        <v>3644.7932252384294</v>
      </c>
    </row>
    <row r="30" spans="1:3" ht="17.25">
      <c r="A30" s="22" t="s">
        <v>12</v>
      </c>
      <c r="B30" s="33" t="s">
        <v>23</v>
      </c>
      <c r="C30" s="35">
        <f>[11]С1.1!E19</f>
        <v>1.4E-2</v>
      </c>
    </row>
    <row r="31" spans="1:3" ht="17.25">
      <c r="A31" s="22" t="s">
        <v>14</v>
      </c>
      <c r="B31" s="33" t="s">
        <v>24</v>
      </c>
      <c r="C31" s="35">
        <f>[11]С1.1!E20</f>
        <v>0.04</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9" t="s">
        <v>38</v>
      </c>
      <c r="C40" s="119"/>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38910.02669467502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203708.97017230222</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1144.7050935886414</v>
      </c>
    </row>
    <row r="63" spans="1:3" ht="17.25">
      <c r="A63" s="59" t="s">
        <v>83</v>
      </c>
      <c r="B63" s="53" t="s">
        <v>84</v>
      </c>
      <c r="C63" s="34">
        <f>[11]С2!F27</f>
        <v>0.16419829999999999</v>
      </c>
    </row>
    <row r="64" spans="1:3" ht="17.25">
      <c r="A64" s="59" t="s">
        <v>85</v>
      </c>
      <c r="B64" s="58" t="s">
        <v>86</v>
      </c>
      <c r="C64" s="62">
        <f>[11]С2!F28</f>
        <v>4200</v>
      </c>
    </row>
    <row r="65" spans="1:3" ht="42.75">
      <c r="A65" s="59" t="s">
        <v>87</v>
      </c>
      <c r="B65" s="33" t="s">
        <v>88</v>
      </c>
      <c r="C65" s="34">
        <f>[11]С2!F22</f>
        <v>42890.921752741691</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0.17804631770487722</v>
      </c>
    </row>
    <row r="80" spans="1:3" ht="30">
      <c r="A80" s="59" t="s">
        <v>116</v>
      </c>
      <c r="B80" s="53" t="s">
        <v>117</v>
      </c>
      <c r="C80" s="70">
        <f>[11]С2!F30</f>
        <v>0.1652189781021898</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[11]С3!F14</f>
        <v>14769.507863085169</v>
      </c>
    </row>
    <row r="86" spans="1:3" s="63" customFormat="1" ht="42.75">
      <c r="A86" s="77" t="s">
        <v>126</v>
      </c>
      <c r="B86" s="53" t="s">
        <v>127</v>
      </c>
      <c r="C86" s="78">
        <f>[11]С3!F15</f>
        <v>0.25</v>
      </c>
    </row>
    <row r="87" spans="1:3" s="63" customFormat="1" ht="14.25">
      <c r="A87" s="77" t="s">
        <v>128</v>
      </c>
      <c r="B87" s="79" t="s">
        <v>129</v>
      </c>
      <c r="C87" s="62">
        <f>[11]С3!F18</f>
        <v>15</v>
      </c>
    </row>
    <row r="88" spans="1:3" s="63" customFormat="1" ht="17.25">
      <c r="A88" s="77" t="s">
        <v>130</v>
      </c>
      <c r="B88" s="33" t="s">
        <v>131</v>
      </c>
      <c r="C88" s="34">
        <f>[11]С3!F19</f>
        <v>4187.478806422544</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3.4341152807659241</v>
      </c>
    </row>
    <row r="92" spans="1:3" s="63" customFormat="1" ht="55.5">
      <c r="A92" s="77" t="s">
        <v>137</v>
      </c>
      <c r="B92" s="53" t="s">
        <v>138</v>
      </c>
      <c r="C92" s="80">
        <f>[11]С3!F23</f>
        <v>3.0000000000000001E-3</v>
      </c>
    </row>
    <row r="93" spans="1:3" s="63" customFormat="1" ht="27.75" thickBot="1">
      <c r="A93" s="81" t="s">
        <v>139</v>
      </c>
      <c r="B93" s="82" t="s">
        <v>140</v>
      </c>
      <c r="C93" s="83">
        <f>[11]С3!F24</f>
        <v>1144.7050935886414</v>
      </c>
    </row>
    <row r="94" spans="1:3" ht="13.5" thickBot="1">
      <c r="A94" s="47"/>
      <c r="B94" s="75"/>
      <c r="C94" s="15"/>
    </row>
    <row r="95" spans="1:3" ht="30" customHeight="1">
      <c r="A95" s="84" t="s">
        <v>141</v>
      </c>
      <c r="B95" s="119" t="s">
        <v>142</v>
      </c>
      <c r="C95" s="119"/>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43.206240000000001</v>
      </c>
    </row>
    <row r="108" spans="1:3" ht="25.5">
      <c r="A108" s="59" t="s">
        <v>167</v>
      </c>
      <c r="B108" s="53" t="s">
        <v>94</v>
      </c>
      <c r="C108" s="85">
        <f>[11]С4.3!E16</f>
        <v>0</v>
      </c>
    </row>
    <row r="109" spans="1:3" ht="25.5">
      <c r="A109" s="59" t="s">
        <v>168</v>
      </c>
      <c r="B109" s="53" t="s">
        <v>169</v>
      </c>
      <c r="C109" s="34">
        <f>[11]С4.3!E17</f>
        <v>12.32</v>
      </c>
    </row>
    <row r="110" spans="1:3" ht="38.25">
      <c r="A110" s="59" t="s">
        <v>170</v>
      </c>
      <c r="B110" s="53" t="s">
        <v>106</v>
      </c>
      <c r="C110" s="85">
        <f>[11]С4.3!E18</f>
        <v>0</v>
      </c>
    </row>
    <row r="111" spans="1:3">
      <c r="A111" s="59" t="s">
        <v>171</v>
      </c>
      <c r="B111" s="53" t="s">
        <v>172</v>
      </c>
      <c r="C111" s="34">
        <f>[11]С4.3!E19</f>
        <v>0</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1326.0219970470876</v>
      </c>
    </row>
    <row r="116" spans="1:3" ht="25.5">
      <c r="A116" s="59" t="s">
        <v>181</v>
      </c>
      <c r="B116" s="53" t="s">
        <v>182</v>
      </c>
      <c r="C116" s="34">
        <f>[11]С4!F28</f>
        <v>1018.4500745369336</v>
      </c>
    </row>
    <row r="117" spans="1:3" ht="42.75">
      <c r="A117" s="59" t="s">
        <v>183</v>
      </c>
      <c r="B117" s="53" t="s">
        <v>184</v>
      </c>
      <c r="C117" s="34">
        <f>[11]С4!F29</f>
        <v>307.57192251015391</v>
      </c>
    </row>
    <row r="118" spans="1:3" ht="30">
      <c r="A118" s="59" t="s">
        <v>185</v>
      </c>
      <c r="B118" s="39" t="s">
        <v>186</v>
      </c>
      <c r="C118" s="34">
        <f>[11]С4!F30</f>
        <v>2688.2811200240967</v>
      </c>
    </row>
    <row r="119" spans="1:3" ht="42.75">
      <c r="A119" s="59" t="s">
        <v>187</v>
      </c>
      <c r="B119" s="86" t="s">
        <v>188</v>
      </c>
      <c r="C119" s="34">
        <f>[11]С4!F33</f>
        <v>1489.4753585783944</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0.04</v>
      </c>
    </row>
    <row r="147" spans="1:3">
      <c r="A147" s="105"/>
      <c r="B147" s="114">
        <f t="shared" si="0"/>
        <v>2024</v>
      </c>
      <c r="C147" s="115">
        <f>[11]С2.5!$I$11</f>
        <v>0.11700000000000001</v>
      </c>
    </row>
    <row r="148" spans="1:3">
      <c r="A148" s="105"/>
      <c r="B148" s="110">
        <f t="shared" si="0"/>
        <v>2025</v>
      </c>
      <c r="C148" s="111">
        <f>[11]С2.5!$J$11</f>
        <v>6.0999999999999999E-2</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1" sqref="C21"/>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Савкино, Баганский муниципальный район</v>
      </c>
    </row>
    <row r="6" spans="1:3">
      <c r="A6" s="8"/>
      <c r="B6" s="9" t="str">
        <f>IF([12]И1!E15="","",[12]И1!D15)</f>
        <v/>
      </c>
      <c r="C6" s="10" t="str">
        <f>IF([12]И1!E15="","",[12]И1!E15)</f>
        <v/>
      </c>
    </row>
    <row r="7" spans="1:3">
      <c r="A7" s="8"/>
      <c r="B7" s="9" t="str">
        <f>[12]И1!D16</f>
        <v>Код ОКТМО</v>
      </c>
      <c r="C7" s="11" t="str">
        <f>[12]И1!E16</f>
        <v>50603422101</v>
      </c>
    </row>
    <row r="8" spans="1:3">
      <c r="A8" s="8"/>
      <c r="B8" s="12" t="str">
        <f>[12]И1!D17</f>
        <v>Система теплоснабжения</v>
      </c>
      <c r="C8" s="13">
        <f>[12]И1!E17</f>
        <v>0</v>
      </c>
    </row>
    <row r="9" spans="1:3">
      <c r="A9" s="8"/>
      <c r="B9" s="9" t="str">
        <f>[12]И1!D8</f>
        <v>Период регулирования (i)-й</v>
      </c>
      <c r="C9" s="14">
        <f>[12]И1!E8</f>
        <v>2025</v>
      </c>
    </row>
    <row r="10" spans="1:3">
      <c r="A10" s="8"/>
      <c r="B10" s="9" t="str">
        <f>[12]И1!D9</f>
        <v>Период регулирования (i-1)-й</v>
      </c>
      <c r="C10" s="14">
        <f>[12]И1!E9</f>
        <v>2024</v>
      </c>
    </row>
    <row r="11" spans="1:3">
      <c r="A11" s="8"/>
      <c r="B11" s="9" t="str">
        <f>[12]И1!D10</f>
        <v>Период регулирования (i-2)-й</v>
      </c>
      <c r="C11" s="14">
        <f>[12]И1!E10</f>
        <v>2023</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5685.4311515153577</v>
      </c>
    </row>
    <row r="18" spans="1:3" ht="42.75">
      <c r="A18" s="22" t="s">
        <v>8</v>
      </c>
      <c r="B18" s="25" t="s">
        <v>9</v>
      </c>
      <c r="C18" s="26">
        <f>[12]С1!F12</f>
        <v>1087.8764223875094</v>
      </c>
    </row>
    <row r="19" spans="1:3" ht="42.75">
      <c r="A19" s="22" t="s">
        <v>10</v>
      </c>
      <c r="B19" s="25" t="s">
        <v>11</v>
      </c>
      <c r="C19" s="26">
        <f>[12]С2!F12</f>
        <v>3042.6598228229536</v>
      </c>
    </row>
    <row r="20" spans="1:3" ht="30">
      <c r="A20" s="22" t="s">
        <v>12</v>
      </c>
      <c r="B20" s="25" t="s">
        <v>13</v>
      </c>
      <c r="C20" s="26">
        <f>[12]С3!F12</f>
        <v>910.76439993142912</v>
      </c>
    </row>
    <row r="21" spans="1:3" ht="42.75">
      <c r="A21" s="22" t="s">
        <v>14</v>
      </c>
      <c r="B21" s="25" t="s">
        <v>15</v>
      </c>
      <c r="C21" s="26">
        <f>[12]С4!F12</f>
        <v>532.65146418689085</v>
      </c>
    </row>
    <row r="22" spans="1:3" ht="30">
      <c r="A22" s="22" t="s">
        <v>16</v>
      </c>
      <c r="B22" s="25" t="s">
        <v>17</v>
      </c>
      <c r="C22" s="26">
        <f>[12]С5!F12</f>
        <v>111.47904218657564</v>
      </c>
    </row>
    <row r="23" spans="1:3" ht="43.5" thickBot="1">
      <c r="A23" s="27" t="s">
        <v>18</v>
      </c>
      <c r="B23" s="117" t="s">
        <v>19</v>
      </c>
      <c r="C23" s="28" t="str">
        <f>[12]С6!F12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[12]С1.1!E16</f>
        <v>5100</v>
      </c>
    </row>
    <row r="29" spans="1:3" ht="42.75">
      <c r="A29" s="22" t="s">
        <v>10</v>
      </c>
      <c r="B29" s="33" t="s">
        <v>22</v>
      </c>
      <c r="C29" s="34">
        <f>[12]С1.1!E27</f>
        <v>3924.2474730645345</v>
      </c>
    </row>
    <row r="30" spans="1:3" ht="17.25">
      <c r="A30" s="22" t="s">
        <v>12</v>
      </c>
      <c r="B30" s="33" t="s">
        <v>23</v>
      </c>
      <c r="C30" s="35">
        <f>[12]С1.1!E19</f>
        <v>1.4E-2</v>
      </c>
    </row>
    <row r="31" spans="1:3" ht="17.25">
      <c r="A31" s="22" t="s">
        <v>14</v>
      </c>
      <c r="B31" s="33" t="s">
        <v>24</v>
      </c>
      <c r="C31" s="35">
        <f>[12]С1.1!E20</f>
        <v>0.04</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9" t="s">
        <v>38</v>
      </c>
      <c r="C40" s="119"/>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38910.02669467502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203708.97017230222</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1144.7050935886414</v>
      </c>
    </row>
    <row r="63" spans="1:3" ht="17.25">
      <c r="A63" s="59" t="s">
        <v>83</v>
      </c>
      <c r="B63" s="53" t="s">
        <v>84</v>
      </c>
      <c r="C63" s="34">
        <f>[12]С2!F27</f>
        <v>0.16419829999999999</v>
      </c>
    </row>
    <row r="64" spans="1:3" ht="17.25">
      <c r="A64" s="59" t="s">
        <v>85</v>
      </c>
      <c r="B64" s="58" t="s">
        <v>86</v>
      </c>
      <c r="C64" s="62">
        <f>[12]С2!F28</f>
        <v>4200</v>
      </c>
    </row>
    <row r="65" spans="1:3" ht="42.75">
      <c r="A65" s="59" t="s">
        <v>87</v>
      </c>
      <c r="B65" s="33" t="s">
        <v>88</v>
      </c>
      <c r="C65" s="34">
        <f>[12]С2!F22</f>
        <v>42890.921752741691</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0.17804631770487722</v>
      </c>
    </row>
    <row r="80" spans="1:3" ht="30">
      <c r="A80" s="59" t="s">
        <v>116</v>
      </c>
      <c r="B80" s="53" t="s">
        <v>117</v>
      </c>
      <c r="C80" s="70">
        <f>[12]С2!F30</f>
        <v>0.1652189781021898</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[12]С3!F14</f>
        <v>14769.507863085169</v>
      </c>
    </row>
    <row r="86" spans="1:3" s="63" customFormat="1" ht="42.75">
      <c r="A86" s="77" t="s">
        <v>126</v>
      </c>
      <c r="B86" s="53" t="s">
        <v>127</v>
      </c>
      <c r="C86" s="78">
        <f>[12]С3!F15</f>
        <v>0.25</v>
      </c>
    </row>
    <row r="87" spans="1:3" s="63" customFormat="1" ht="14.25">
      <c r="A87" s="77" t="s">
        <v>128</v>
      </c>
      <c r="B87" s="79" t="s">
        <v>129</v>
      </c>
      <c r="C87" s="62">
        <f>[12]С3!F18</f>
        <v>15</v>
      </c>
    </row>
    <row r="88" spans="1:3" s="63" customFormat="1" ht="17.25">
      <c r="A88" s="77" t="s">
        <v>130</v>
      </c>
      <c r="B88" s="33" t="s">
        <v>131</v>
      </c>
      <c r="C88" s="34">
        <f>[12]С3!F19</f>
        <v>4187.478806422544</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3.4341152807659241</v>
      </c>
    </row>
    <row r="92" spans="1:3" s="63" customFormat="1" ht="55.5">
      <c r="A92" s="77" t="s">
        <v>137</v>
      </c>
      <c r="B92" s="53" t="s">
        <v>138</v>
      </c>
      <c r="C92" s="80">
        <f>[12]С3!F23</f>
        <v>3.0000000000000001E-3</v>
      </c>
    </row>
    <row r="93" spans="1:3" s="63" customFormat="1" ht="27.75" thickBot="1">
      <c r="A93" s="81" t="s">
        <v>139</v>
      </c>
      <c r="B93" s="82" t="s">
        <v>140</v>
      </c>
      <c r="C93" s="83">
        <f>[12]С3!F24</f>
        <v>1144.7050935886414</v>
      </c>
    </row>
    <row r="94" spans="1:3" ht="13.5" thickBot="1">
      <c r="A94" s="47"/>
      <c r="B94" s="75"/>
      <c r="C94" s="15"/>
    </row>
    <row r="95" spans="1:3" ht="30" customHeight="1">
      <c r="A95" s="84" t="s">
        <v>141</v>
      </c>
      <c r="B95" s="119" t="s">
        <v>142</v>
      </c>
      <c r="C95" s="119"/>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79.398479999999992</v>
      </c>
    </row>
    <row r="108" spans="1:3" ht="25.5">
      <c r="A108" s="59" t="s">
        <v>167</v>
      </c>
      <c r="B108" s="53" t="s">
        <v>94</v>
      </c>
      <c r="C108" s="85">
        <f>[12]С4.3!E16</f>
        <v>0</v>
      </c>
    </row>
    <row r="109" spans="1:3" ht="25.5">
      <c r="A109" s="59" t="s">
        <v>168</v>
      </c>
      <c r="B109" s="53" t="s">
        <v>169</v>
      </c>
      <c r="C109" s="34">
        <f>[12]С4.3!E17</f>
        <v>22.64</v>
      </c>
    </row>
    <row r="110" spans="1:3" ht="38.25">
      <c r="A110" s="59" t="s">
        <v>170</v>
      </c>
      <c r="B110" s="53" t="s">
        <v>106</v>
      </c>
      <c r="C110" s="85">
        <f>[12]С4.3!E18</f>
        <v>0</v>
      </c>
    </row>
    <row r="111" spans="1:3">
      <c r="A111" s="59" t="s">
        <v>171</v>
      </c>
      <c r="B111" s="53" t="s">
        <v>172</v>
      </c>
      <c r="C111" s="34">
        <f>[12]С4.3!E19</f>
        <v>0</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1326.0219970470876</v>
      </c>
    </row>
    <row r="116" spans="1:3" ht="25.5">
      <c r="A116" s="59" t="s">
        <v>181</v>
      </c>
      <c r="B116" s="53" t="s">
        <v>182</v>
      </c>
      <c r="C116" s="34">
        <f>[12]С4!F28</f>
        <v>1018.4500745369336</v>
      </c>
    </row>
    <row r="117" spans="1:3" ht="42.75">
      <c r="A117" s="59" t="s">
        <v>183</v>
      </c>
      <c r="B117" s="53" t="s">
        <v>184</v>
      </c>
      <c r="C117" s="34">
        <f>[12]С4!F29</f>
        <v>307.57192251015391</v>
      </c>
    </row>
    <row r="118" spans="1:3" ht="30">
      <c r="A118" s="59" t="s">
        <v>185</v>
      </c>
      <c r="B118" s="39" t="s">
        <v>186</v>
      </c>
      <c r="C118" s="34">
        <f>[12]С4!F30</f>
        <v>2804.1796306098327</v>
      </c>
    </row>
    <row r="119" spans="1:3" ht="42.75">
      <c r="A119" s="59" t="s">
        <v>187</v>
      </c>
      <c r="B119" s="86" t="s">
        <v>188</v>
      </c>
      <c r="C119" s="34">
        <f>[12]С4!F33</f>
        <v>1602.3701374773611</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0.04</v>
      </c>
    </row>
    <row r="147" spans="1:3">
      <c r="A147" s="105"/>
      <c r="B147" s="114">
        <f t="shared" si="0"/>
        <v>2024</v>
      </c>
      <c r="C147" s="115">
        <f>[12]С2.5!$I$11</f>
        <v>0.11700000000000001</v>
      </c>
    </row>
    <row r="148" spans="1:3">
      <c r="A148" s="105"/>
      <c r="B148" s="110">
        <f t="shared" si="0"/>
        <v>2025</v>
      </c>
      <c r="C148" s="111">
        <f>[12]С2.5!$J$11</f>
        <v>6.0999999999999999E-2</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Андреевское</vt:lpstr>
      <vt:lpstr>Баганское</vt:lpstr>
      <vt:lpstr>Ивановское</vt:lpstr>
      <vt:lpstr>Казанское</vt:lpstr>
      <vt:lpstr>Кузнецовское</vt:lpstr>
      <vt:lpstr>Лозовское</vt:lpstr>
      <vt:lpstr>Мироновское</vt:lpstr>
      <vt:lpstr>Палецкое</vt:lpstr>
      <vt:lpstr>Савкинское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2025-01-16T09:59:28Z</dcterms:modified>
</cp:coreProperties>
</file>