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27795" windowHeight="12090" activeTab="8"/>
  </bookViews>
  <sheets>
    <sheet name="Андреевское" sheetId="1" r:id="rId1"/>
    <sheet name="Баганское" sheetId="2" r:id="rId2"/>
    <sheet name="Ивановское" sheetId="3" r:id="rId3"/>
    <sheet name="Казанское" sheetId="4" r:id="rId4"/>
    <sheet name="Кузнецовское" sheetId="5" r:id="rId5"/>
    <sheet name="Лозовское" sheetId="6" r:id="rId6"/>
    <sheet name="Мироновское" sheetId="9" r:id="rId7"/>
    <sheet name="Палецкое" sheetId="7" r:id="rId8"/>
    <sheet name="Савкинское"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calcPr calcId="145621"/>
</workbook>
</file>

<file path=xl/calcChain.xml><?xml version="1.0" encoding="utf-8"?>
<calcChain xmlns="http://schemas.openxmlformats.org/spreadsheetml/2006/main">
  <c r="C223" i="7" l="1"/>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B144" i="7"/>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C143" i="7"/>
  <c r="C140" i="7"/>
  <c r="C138" i="7"/>
  <c r="C137" i="7"/>
  <c r="C136" i="7"/>
  <c r="C135" i="7"/>
  <c r="C125"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3" i="7"/>
  <c r="C92" i="7"/>
  <c r="C91" i="7"/>
  <c r="C90" i="7"/>
  <c r="C89" i="7"/>
  <c r="C88" i="7"/>
  <c r="C87" i="7"/>
  <c r="C86" i="7"/>
  <c r="C85"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38" i="7"/>
  <c r="C37" i="7"/>
  <c r="C36" i="7"/>
  <c r="C35" i="7"/>
  <c r="C34" i="7"/>
  <c r="C33" i="7"/>
  <c r="C32" i="7"/>
  <c r="C31" i="7"/>
  <c r="C30" i="7"/>
  <c r="C29" i="7"/>
  <c r="C28" i="7"/>
  <c r="C23" i="7"/>
  <c r="C22" i="7"/>
  <c r="C21" i="7"/>
  <c r="C20" i="7"/>
  <c r="C19" i="7"/>
  <c r="C17" i="7" s="1"/>
  <c r="C18" i="7"/>
  <c r="C13" i="7"/>
  <c r="B13" i="7"/>
  <c r="C12" i="7"/>
  <c r="B12" i="7"/>
  <c r="C11" i="7"/>
  <c r="B11" i="7"/>
  <c r="C10" i="7"/>
  <c r="B10" i="7"/>
  <c r="C9" i="7"/>
  <c r="B9" i="7"/>
  <c r="C8" i="7"/>
  <c r="B8" i="7"/>
  <c r="C7" i="7"/>
  <c r="B7" i="7"/>
  <c r="C6" i="7"/>
  <c r="B6" i="7"/>
  <c r="C5" i="7"/>
  <c r="B5" i="7"/>
  <c r="C4" i="7"/>
  <c r="B4" i="7"/>
  <c r="C223" i="6" l="1"/>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B144" i="6"/>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C143" i="6"/>
  <c r="C140" i="6"/>
  <c r="C138" i="6"/>
  <c r="C137" i="6"/>
  <c r="C136" i="6"/>
  <c r="C135" i="6"/>
  <c r="C125"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3" i="6"/>
  <c r="C92" i="6"/>
  <c r="C91" i="6"/>
  <c r="C90" i="6"/>
  <c r="C89" i="6"/>
  <c r="C88" i="6"/>
  <c r="C87" i="6"/>
  <c r="C86" i="6"/>
  <c r="C85"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38" i="6"/>
  <c r="C37" i="6"/>
  <c r="C36" i="6"/>
  <c r="C35" i="6"/>
  <c r="C34" i="6"/>
  <c r="C33" i="6"/>
  <c r="C32" i="6"/>
  <c r="C31" i="6"/>
  <c r="C30" i="6"/>
  <c r="C29" i="6"/>
  <c r="C28" i="6"/>
  <c r="C23" i="6"/>
  <c r="C22" i="6"/>
  <c r="C21" i="6"/>
  <c r="C20" i="6"/>
  <c r="C19" i="6"/>
  <c r="C18" i="6"/>
  <c r="C17" i="6"/>
  <c r="C13" i="6"/>
  <c r="B13" i="6"/>
  <c r="C12" i="6"/>
  <c r="B12" i="6"/>
  <c r="C11" i="6"/>
  <c r="B11" i="6"/>
  <c r="C10" i="6"/>
  <c r="B10" i="6"/>
  <c r="C9" i="6"/>
  <c r="B9" i="6"/>
  <c r="C8" i="6"/>
  <c r="B8" i="6"/>
  <c r="C7" i="6"/>
  <c r="B7" i="6"/>
  <c r="C6" i="6"/>
  <c r="B6" i="6"/>
  <c r="C5" i="6"/>
  <c r="B5" i="6"/>
  <c r="C4" i="6"/>
  <c r="B4" i="6"/>
  <c r="C223" i="5" l="1"/>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B144" i="5"/>
  <c r="B145" i="5" s="1"/>
  <c r="B146" i="5" s="1"/>
  <c r="B147" i="5" s="1"/>
  <c r="B148" i="5" s="1"/>
  <c r="B149" i="5" s="1"/>
  <c r="B150" i="5" s="1"/>
  <c r="B151" i="5" s="1"/>
  <c r="B152" i="5" s="1"/>
  <c r="B153" i="5" s="1"/>
  <c r="B154" i="5" s="1"/>
  <c r="B155" i="5" s="1"/>
  <c r="B156" i="5" s="1"/>
  <c r="B157" i="5" s="1"/>
  <c r="B158" i="5" s="1"/>
  <c r="B159" i="5" s="1"/>
  <c r="B160" i="5" s="1"/>
  <c r="B161" i="5" s="1"/>
  <c r="B162" i="5" s="1"/>
  <c r="B163" i="5" s="1"/>
  <c r="B164" i="5" s="1"/>
  <c r="B165" i="5" s="1"/>
  <c r="B166" i="5" s="1"/>
  <c r="B167" i="5" s="1"/>
  <c r="B168" i="5" s="1"/>
  <c r="B169" i="5" s="1"/>
  <c r="B170" i="5" s="1"/>
  <c r="B171" i="5" s="1"/>
  <c r="B172" i="5" s="1"/>
  <c r="B173" i="5" s="1"/>
  <c r="B174" i="5" s="1"/>
  <c r="B175" i="5" s="1"/>
  <c r="B176" i="5" s="1"/>
  <c r="B177" i="5" s="1"/>
  <c r="B178" i="5" s="1"/>
  <c r="B179" i="5" s="1"/>
  <c r="B180" i="5" s="1"/>
  <c r="B181" i="5" s="1"/>
  <c r="B182" i="5" s="1"/>
  <c r="B183" i="5" s="1"/>
  <c r="B184" i="5" s="1"/>
  <c r="B185" i="5" s="1"/>
  <c r="B186" i="5" s="1"/>
  <c r="B187" i="5" s="1"/>
  <c r="B188" i="5" s="1"/>
  <c r="B189" i="5" s="1"/>
  <c r="B190" i="5" s="1"/>
  <c r="B191" i="5" s="1"/>
  <c r="B192" i="5" s="1"/>
  <c r="B193" i="5" s="1"/>
  <c r="B194" i="5" s="1"/>
  <c r="B195" i="5" s="1"/>
  <c r="B196" i="5" s="1"/>
  <c r="B197" i="5" s="1"/>
  <c r="B198" i="5" s="1"/>
  <c r="B199" i="5" s="1"/>
  <c r="B200" i="5" s="1"/>
  <c r="B201" i="5" s="1"/>
  <c r="B202" i="5" s="1"/>
  <c r="B203" i="5" s="1"/>
  <c r="B204" i="5" s="1"/>
  <c r="B205" i="5" s="1"/>
  <c r="B206" i="5" s="1"/>
  <c r="B207" i="5" s="1"/>
  <c r="B208" i="5" s="1"/>
  <c r="B209" i="5" s="1"/>
  <c r="B210" i="5" s="1"/>
  <c r="B211" i="5" s="1"/>
  <c r="B212" i="5" s="1"/>
  <c r="B213" i="5" s="1"/>
  <c r="B214" i="5" s="1"/>
  <c r="B215" i="5" s="1"/>
  <c r="B216" i="5" s="1"/>
  <c r="B217" i="5" s="1"/>
  <c r="B218" i="5" s="1"/>
  <c r="B219" i="5" s="1"/>
  <c r="B220" i="5" s="1"/>
  <c r="B221" i="5" s="1"/>
  <c r="B222" i="5" s="1"/>
  <c r="B223" i="5" s="1"/>
  <c r="C143" i="5"/>
  <c r="C140" i="5"/>
  <c r="C138" i="5"/>
  <c r="C137" i="5"/>
  <c r="C136" i="5"/>
  <c r="C135" i="5"/>
  <c r="C125"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3" i="5"/>
  <c r="C92" i="5"/>
  <c r="C91" i="5"/>
  <c r="C90" i="5"/>
  <c r="C89" i="5"/>
  <c r="C88" i="5"/>
  <c r="C87" i="5"/>
  <c r="C86" i="5"/>
  <c r="C85"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38" i="5"/>
  <c r="C37" i="5"/>
  <c r="C36" i="5"/>
  <c r="C35" i="5"/>
  <c r="C34" i="5"/>
  <c r="C33" i="5"/>
  <c r="C32" i="5"/>
  <c r="C31" i="5"/>
  <c r="C30" i="5"/>
  <c r="C29" i="5"/>
  <c r="C28" i="5"/>
  <c r="C23" i="5"/>
  <c r="C22" i="5"/>
  <c r="C21" i="5"/>
  <c r="C20" i="5"/>
  <c r="C19" i="5"/>
  <c r="C18" i="5"/>
  <c r="C13" i="5"/>
  <c r="B13" i="5"/>
  <c r="C12" i="5"/>
  <c r="B12" i="5"/>
  <c r="C11" i="5"/>
  <c r="B11" i="5"/>
  <c r="C10" i="5"/>
  <c r="B10" i="5"/>
  <c r="C9" i="5"/>
  <c r="B9" i="5"/>
  <c r="C8" i="5"/>
  <c r="B8" i="5"/>
  <c r="C7" i="5"/>
  <c r="B7" i="5"/>
  <c r="C6" i="5"/>
  <c r="B6" i="5"/>
  <c r="C5" i="5"/>
  <c r="B5" i="5"/>
  <c r="C4" i="5"/>
  <c r="B4" i="5"/>
  <c r="C17" i="5" l="1"/>
  <c r="C223" i="4" l="1"/>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B144" i="4"/>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204" i="4" s="1"/>
  <c r="B205" i="4" s="1"/>
  <c r="B206" i="4" s="1"/>
  <c r="B207" i="4" s="1"/>
  <c r="B208" i="4" s="1"/>
  <c r="B209" i="4" s="1"/>
  <c r="B210" i="4" s="1"/>
  <c r="B211" i="4" s="1"/>
  <c r="B212" i="4" s="1"/>
  <c r="B213" i="4" s="1"/>
  <c r="B214" i="4" s="1"/>
  <c r="B215" i="4" s="1"/>
  <c r="B216" i="4" s="1"/>
  <c r="B217" i="4" s="1"/>
  <c r="B218" i="4" s="1"/>
  <c r="B219" i="4" s="1"/>
  <c r="B220" i="4" s="1"/>
  <c r="B221" i="4" s="1"/>
  <c r="B222" i="4" s="1"/>
  <c r="B223" i="4" s="1"/>
  <c r="C143" i="4"/>
  <c r="C140" i="4"/>
  <c r="C138" i="4"/>
  <c r="C137" i="4"/>
  <c r="C136" i="4"/>
  <c r="C135" i="4"/>
  <c r="C125"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3" i="4"/>
  <c r="C92" i="4"/>
  <c r="C91" i="4"/>
  <c r="C90" i="4"/>
  <c r="C89" i="4"/>
  <c r="C88" i="4"/>
  <c r="C87" i="4"/>
  <c r="C86" i="4"/>
  <c r="C85"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38" i="4"/>
  <c r="C37" i="4"/>
  <c r="C36" i="4"/>
  <c r="C35" i="4"/>
  <c r="C34" i="4"/>
  <c r="C33" i="4"/>
  <c r="C32" i="4"/>
  <c r="C31" i="4"/>
  <c r="C30" i="4"/>
  <c r="C29" i="4"/>
  <c r="C28" i="4"/>
  <c r="C23" i="4"/>
  <c r="C22" i="4"/>
  <c r="C21" i="4"/>
  <c r="C20" i="4"/>
  <c r="C19" i="4"/>
  <c r="C18" i="4"/>
  <c r="C13" i="4"/>
  <c r="B13" i="4"/>
  <c r="C12" i="4"/>
  <c r="B12" i="4"/>
  <c r="C11" i="4"/>
  <c r="B11" i="4"/>
  <c r="C10" i="4"/>
  <c r="B10" i="4"/>
  <c r="C9" i="4"/>
  <c r="B9" i="4"/>
  <c r="C8" i="4"/>
  <c r="B8" i="4"/>
  <c r="C7" i="4"/>
  <c r="B7" i="4"/>
  <c r="C6" i="4"/>
  <c r="B6" i="4"/>
  <c r="C5" i="4"/>
  <c r="B5" i="4"/>
  <c r="C4" i="4"/>
  <c r="B4" i="4"/>
  <c r="C17" i="4" l="1"/>
  <c r="C223" i="8" l="1"/>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B144" i="8"/>
  <c r="B145" i="8" s="1"/>
  <c r="B146" i="8" s="1"/>
  <c r="B147" i="8" s="1"/>
  <c r="B148" i="8" s="1"/>
  <c r="B149" i="8" s="1"/>
  <c r="B150" i="8" s="1"/>
  <c r="B151" i="8" s="1"/>
  <c r="B152" i="8" s="1"/>
  <c r="B153" i="8" s="1"/>
  <c r="B154" i="8" s="1"/>
  <c r="B155" i="8" s="1"/>
  <c r="B156" i="8" s="1"/>
  <c r="B157" i="8" s="1"/>
  <c r="B158" i="8" s="1"/>
  <c r="B159" i="8" s="1"/>
  <c r="B160" i="8" s="1"/>
  <c r="B161" i="8" s="1"/>
  <c r="B162" i="8" s="1"/>
  <c r="B163" i="8" s="1"/>
  <c r="B164" i="8" s="1"/>
  <c r="B165" i="8" s="1"/>
  <c r="B166" i="8" s="1"/>
  <c r="B167" i="8" s="1"/>
  <c r="B168" i="8" s="1"/>
  <c r="B169" i="8" s="1"/>
  <c r="B170" i="8" s="1"/>
  <c r="B171" i="8" s="1"/>
  <c r="B172" i="8" s="1"/>
  <c r="B173" i="8" s="1"/>
  <c r="B174" i="8" s="1"/>
  <c r="B175" i="8" s="1"/>
  <c r="B176" i="8" s="1"/>
  <c r="B177" i="8" s="1"/>
  <c r="B178" i="8" s="1"/>
  <c r="B179" i="8" s="1"/>
  <c r="B180" i="8" s="1"/>
  <c r="B181" i="8" s="1"/>
  <c r="B182" i="8" s="1"/>
  <c r="B183" i="8" s="1"/>
  <c r="B184" i="8" s="1"/>
  <c r="B185" i="8" s="1"/>
  <c r="B186" i="8" s="1"/>
  <c r="B187" i="8" s="1"/>
  <c r="B188" i="8" s="1"/>
  <c r="B189" i="8" s="1"/>
  <c r="B190" i="8" s="1"/>
  <c r="B191" i="8" s="1"/>
  <c r="B192" i="8" s="1"/>
  <c r="B193" i="8" s="1"/>
  <c r="B194" i="8" s="1"/>
  <c r="B195" i="8" s="1"/>
  <c r="B196" i="8" s="1"/>
  <c r="B197" i="8" s="1"/>
  <c r="B198" i="8" s="1"/>
  <c r="B199" i="8" s="1"/>
  <c r="B200" i="8" s="1"/>
  <c r="B201" i="8" s="1"/>
  <c r="B202" i="8" s="1"/>
  <c r="B203" i="8" s="1"/>
  <c r="B204" i="8" s="1"/>
  <c r="B205" i="8" s="1"/>
  <c r="B206" i="8" s="1"/>
  <c r="B207" i="8" s="1"/>
  <c r="B208" i="8" s="1"/>
  <c r="B209" i="8" s="1"/>
  <c r="B210" i="8" s="1"/>
  <c r="B211" i="8" s="1"/>
  <c r="B212" i="8" s="1"/>
  <c r="B213" i="8" s="1"/>
  <c r="B214" i="8" s="1"/>
  <c r="B215" i="8" s="1"/>
  <c r="B216" i="8" s="1"/>
  <c r="B217" i="8" s="1"/>
  <c r="B218" i="8" s="1"/>
  <c r="B219" i="8" s="1"/>
  <c r="B220" i="8" s="1"/>
  <c r="B221" i="8" s="1"/>
  <c r="B222" i="8" s="1"/>
  <c r="B223" i="8" s="1"/>
  <c r="C143" i="8"/>
  <c r="C140" i="8"/>
  <c r="C138" i="8"/>
  <c r="C137" i="8"/>
  <c r="C136" i="8"/>
  <c r="C135" i="8"/>
  <c r="C125"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3" i="8"/>
  <c r="C92" i="8"/>
  <c r="C91" i="8"/>
  <c r="C90" i="8"/>
  <c r="C89" i="8"/>
  <c r="C88" i="8"/>
  <c r="C87" i="8"/>
  <c r="C86" i="8"/>
  <c r="C85"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38" i="8"/>
  <c r="C37" i="8"/>
  <c r="C36" i="8"/>
  <c r="C35" i="8"/>
  <c r="C34" i="8"/>
  <c r="C33" i="8"/>
  <c r="C32" i="8"/>
  <c r="C31" i="8"/>
  <c r="C30" i="8"/>
  <c r="C29" i="8"/>
  <c r="C28" i="8"/>
  <c r="C23" i="8"/>
  <c r="C22" i="8"/>
  <c r="C21" i="8"/>
  <c r="C20" i="8"/>
  <c r="C19" i="8"/>
  <c r="C17" i="8" s="1"/>
  <c r="C18" i="8"/>
  <c r="C13" i="8"/>
  <c r="B13" i="8"/>
  <c r="C12" i="8"/>
  <c r="B12" i="8"/>
  <c r="C11" i="8"/>
  <c r="B11" i="8"/>
  <c r="C10" i="8"/>
  <c r="B10" i="8"/>
  <c r="C9" i="8"/>
  <c r="B9" i="8"/>
  <c r="C8" i="8"/>
  <c r="B8" i="8"/>
  <c r="C7" i="8"/>
  <c r="B7" i="8"/>
  <c r="C6" i="8"/>
  <c r="B6" i="8"/>
  <c r="C5" i="8"/>
  <c r="B5" i="8"/>
  <c r="C4" i="8"/>
  <c r="B4" i="8"/>
  <c r="C223" i="9" l="1"/>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B144" i="9"/>
  <c r="B145" i="9" s="1"/>
  <c r="B146" i="9" s="1"/>
  <c r="B147" i="9" s="1"/>
  <c r="B148" i="9" s="1"/>
  <c r="B149" i="9" s="1"/>
  <c r="B150" i="9" s="1"/>
  <c r="B151" i="9" s="1"/>
  <c r="B152" i="9" s="1"/>
  <c r="B153" i="9" s="1"/>
  <c r="B154" i="9" s="1"/>
  <c r="B155" i="9" s="1"/>
  <c r="B156" i="9" s="1"/>
  <c r="B157" i="9" s="1"/>
  <c r="B158" i="9" s="1"/>
  <c r="B159" i="9" s="1"/>
  <c r="B160" i="9" s="1"/>
  <c r="B161" i="9" s="1"/>
  <c r="B162" i="9" s="1"/>
  <c r="B163" i="9" s="1"/>
  <c r="B164" i="9" s="1"/>
  <c r="B165" i="9" s="1"/>
  <c r="B166" i="9" s="1"/>
  <c r="B167" i="9" s="1"/>
  <c r="B168" i="9" s="1"/>
  <c r="B169" i="9" s="1"/>
  <c r="B170" i="9" s="1"/>
  <c r="B171" i="9" s="1"/>
  <c r="B172" i="9" s="1"/>
  <c r="B173" i="9" s="1"/>
  <c r="B174" i="9" s="1"/>
  <c r="B175" i="9" s="1"/>
  <c r="B176" i="9" s="1"/>
  <c r="B177" i="9" s="1"/>
  <c r="B178" i="9" s="1"/>
  <c r="B179" i="9" s="1"/>
  <c r="B180" i="9" s="1"/>
  <c r="B181" i="9" s="1"/>
  <c r="B182" i="9" s="1"/>
  <c r="B183" i="9" s="1"/>
  <c r="B184" i="9" s="1"/>
  <c r="B185" i="9" s="1"/>
  <c r="B186" i="9" s="1"/>
  <c r="B187" i="9" s="1"/>
  <c r="B188" i="9" s="1"/>
  <c r="B189" i="9" s="1"/>
  <c r="B190" i="9" s="1"/>
  <c r="B191" i="9" s="1"/>
  <c r="B192" i="9" s="1"/>
  <c r="B193" i="9" s="1"/>
  <c r="B194" i="9" s="1"/>
  <c r="B195" i="9" s="1"/>
  <c r="B196" i="9" s="1"/>
  <c r="B197" i="9" s="1"/>
  <c r="B198" i="9" s="1"/>
  <c r="B199" i="9" s="1"/>
  <c r="B200" i="9" s="1"/>
  <c r="B201" i="9" s="1"/>
  <c r="B202" i="9" s="1"/>
  <c r="B203" i="9" s="1"/>
  <c r="B204" i="9" s="1"/>
  <c r="B205" i="9" s="1"/>
  <c r="B206" i="9" s="1"/>
  <c r="B207" i="9" s="1"/>
  <c r="B208" i="9" s="1"/>
  <c r="B209" i="9" s="1"/>
  <c r="B210" i="9" s="1"/>
  <c r="B211" i="9" s="1"/>
  <c r="B212" i="9" s="1"/>
  <c r="B213" i="9" s="1"/>
  <c r="B214" i="9" s="1"/>
  <c r="B215" i="9" s="1"/>
  <c r="B216" i="9" s="1"/>
  <c r="B217" i="9" s="1"/>
  <c r="B218" i="9" s="1"/>
  <c r="B219" i="9" s="1"/>
  <c r="B220" i="9" s="1"/>
  <c r="B221" i="9" s="1"/>
  <c r="B222" i="9" s="1"/>
  <c r="B223" i="9" s="1"/>
  <c r="C143" i="9"/>
  <c r="C140" i="9"/>
  <c r="C138" i="9"/>
  <c r="C137" i="9"/>
  <c r="C136" i="9"/>
  <c r="C135" i="9"/>
  <c r="C125"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3" i="9"/>
  <c r="C92" i="9"/>
  <c r="C91" i="9"/>
  <c r="C90" i="9"/>
  <c r="C89" i="9"/>
  <c r="C88" i="9"/>
  <c r="C87" i="9"/>
  <c r="C86" i="9"/>
  <c r="C85"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38" i="9"/>
  <c r="C37" i="9"/>
  <c r="C36" i="9"/>
  <c r="C35" i="9"/>
  <c r="C34" i="9"/>
  <c r="C33" i="9"/>
  <c r="C32" i="9"/>
  <c r="C31" i="9"/>
  <c r="C30" i="9"/>
  <c r="C29" i="9"/>
  <c r="C28" i="9"/>
  <c r="C23" i="9"/>
  <c r="C22" i="9"/>
  <c r="C21" i="9"/>
  <c r="C20" i="9"/>
  <c r="C19" i="9"/>
  <c r="C18" i="9"/>
  <c r="C13" i="9"/>
  <c r="B13" i="9"/>
  <c r="C12" i="9"/>
  <c r="B12" i="9"/>
  <c r="C11" i="9"/>
  <c r="B11" i="9"/>
  <c r="C10" i="9"/>
  <c r="B10" i="9"/>
  <c r="C9" i="9"/>
  <c r="B9" i="9"/>
  <c r="C8" i="9"/>
  <c r="B8" i="9"/>
  <c r="C7" i="9"/>
  <c r="B7" i="9"/>
  <c r="C6" i="9"/>
  <c r="B6" i="9"/>
  <c r="C5" i="9"/>
  <c r="B5" i="9"/>
  <c r="C4" i="9"/>
  <c r="B4" i="9"/>
  <c r="C17" i="9" l="1"/>
  <c r="C223" i="2" l="1"/>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B144" i="2"/>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C143" i="2"/>
  <c r="C140" i="2"/>
  <c r="C138" i="2"/>
  <c r="C137" i="2"/>
  <c r="C136" i="2"/>
  <c r="C135" i="2"/>
  <c r="C125"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3" i="2"/>
  <c r="C92" i="2"/>
  <c r="C91" i="2"/>
  <c r="C90" i="2"/>
  <c r="C89" i="2"/>
  <c r="C88" i="2"/>
  <c r="C87" i="2"/>
  <c r="C86" i="2"/>
  <c r="C85"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38" i="2"/>
  <c r="C37" i="2"/>
  <c r="C36" i="2"/>
  <c r="C35" i="2"/>
  <c r="C34" i="2"/>
  <c r="C33" i="2"/>
  <c r="C32" i="2"/>
  <c r="C31" i="2"/>
  <c r="C30" i="2"/>
  <c r="C29" i="2"/>
  <c r="C28" i="2"/>
  <c r="C23" i="2"/>
  <c r="C22" i="2"/>
  <c r="C21" i="2"/>
  <c r="C20" i="2"/>
  <c r="C19" i="2"/>
  <c r="C18" i="2"/>
  <c r="C13" i="2"/>
  <c r="B13" i="2"/>
  <c r="C12" i="2"/>
  <c r="B12" i="2"/>
  <c r="C11" i="2"/>
  <c r="B11" i="2"/>
  <c r="C10" i="2"/>
  <c r="B10" i="2"/>
  <c r="C9" i="2"/>
  <c r="B9" i="2"/>
  <c r="C8" i="2"/>
  <c r="B8" i="2"/>
  <c r="C7" i="2"/>
  <c r="B7" i="2"/>
  <c r="C6" i="2"/>
  <c r="B6" i="2"/>
  <c r="C5" i="2"/>
  <c r="B5" i="2"/>
  <c r="C4" i="2"/>
  <c r="B4" i="2"/>
  <c r="C17" i="2" l="1"/>
  <c r="C223" i="3"/>
  <c r="C222" i="3"/>
  <c r="C221" i="3"/>
  <c r="C220" i="3"/>
  <c r="C219" i="3"/>
  <c r="C218" i="3"/>
  <c r="C217" i="3"/>
  <c r="C216" i="3"/>
  <c r="C215" i="3"/>
  <c r="C214" i="3"/>
  <c r="C213" i="3"/>
  <c r="C212" i="3"/>
  <c r="C211" i="3"/>
  <c r="C210" i="3"/>
  <c r="C209" i="3"/>
  <c r="C208" i="3"/>
  <c r="C207" i="3"/>
  <c r="C206" i="3"/>
  <c r="C205" i="3"/>
  <c r="C204" i="3"/>
  <c r="C203" i="3"/>
  <c r="C202" i="3"/>
  <c r="C201" i="3"/>
  <c r="C200" i="3"/>
  <c r="C199" i="3"/>
  <c r="C198" i="3"/>
  <c r="C197" i="3"/>
  <c r="C196" i="3"/>
  <c r="C195" i="3"/>
  <c r="C194" i="3"/>
  <c r="C193" i="3"/>
  <c r="C192" i="3"/>
  <c r="C191" i="3"/>
  <c r="C190" i="3"/>
  <c r="C189" i="3"/>
  <c r="C188" i="3"/>
  <c r="C187" i="3"/>
  <c r="C186" i="3"/>
  <c r="C185" i="3"/>
  <c r="C184"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B144" i="3"/>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C143" i="3"/>
  <c r="C140" i="3"/>
  <c r="C138" i="3"/>
  <c r="C137" i="3"/>
  <c r="C136" i="3"/>
  <c r="C135" i="3"/>
  <c r="C125"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3" i="3"/>
  <c r="C92" i="3"/>
  <c r="C91" i="3"/>
  <c r="C90" i="3"/>
  <c r="C89" i="3"/>
  <c r="C88" i="3"/>
  <c r="C87" i="3"/>
  <c r="C86" i="3"/>
  <c r="C85"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38" i="3"/>
  <c r="C37" i="3"/>
  <c r="C36" i="3"/>
  <c r="C35" i="3"/>
  <c r="C34" i="3"/>
  <c r="C33" i="3"/>
  <c r="C32" i="3"/>
  <c r="C31" i="3"/>
  <c r="C30" i="3"/>
  <c r="C29" i="3"/>
  <c r="C28" i="3"/>
  <c r="C23" i="3"/>
  <c r="C22" i="3"/>
  <c r="C21" i="3"/>
  <c r="C20" i="3"/>
  <c r="C19" i="3"/>
  <c r="C18" i="3"/>
  <c r="C17" i="3" s="1"/>
  <c r="C13" i="3"/>
  <c r="B13" i="3"/>
  <c r="C12" i="3"/>
  <c r="B12" i="3"/>
  <c r="C11" i="3"/>
  <c r="B11" i="3"/>
  <c r="C10" i="3"/>
  <c r="B10" i="3"/>
  <c r="C9" i="3"/>
  <c r="B9" i="3"/>
  <c r="C8" i="3"/>
  <c r="B8" i="3"/>
  <c r="C7" i="3"/>
  <c r="B7" i="3"/>
  <c r="C6" i="3"/>
  <c r="B6" i="3"/>
  <c r="C5" i="3"/>
  <c r="B5" i="3"/>
  <c r="C4" i="3"/>
  <c r="B4" i="3"/>
  <c r="C223" i="1" l="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B144" i="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C143" i="1"/>
  <c r="C140" i="1"/>
  <c r="C138" i="1"/>
  <c r="C137" i="1"/>
  <c r="C136" i="1"/>
  <c r="C135" i="1"/>
  <c r="C125"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3" i="1"/>
  <c r="C92" i="1"/>
  <c r="C91" i="1"/>
  <c r="C90" i="1"/>
  <c r="C89" i="1"/>
  <c r="C88" i="1"/>
  <c r="C87" i="1"/>
  <c r="C86" i="1"/>
  <c r="C85"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38" i="1"/>
  <c r="C37" i="1"/>
  <c r="C36" i="1"/>
  <c r="C35" i="1"/>
  <c r="C34" i="1"/>
  <c r="C33" i="1"/>
  <c r="C32" i="1"/>
  <c r="C31" i="1"/>
  <c r="C30" i="1"/>
  <c r="C29" i="1"/>
  <c r="C28" i="1"/>
  <c r="C23" i="1"/>
  <c r="C22" i="1"/>
  <c r="C21" i="1"/>
  <c r="C20" i="1"/>
  <c r="C19" i="1"/>
  <c r="C18" i="1"/>
  <c r="C13" i="1"/>
  <c r="B13" i="1"/>
  <c r="C12" i="1"/>
  <c r="B12" i="1"/>
  <c r="C11" i="1"/>
  <c r="B11" i="1"/>
  <c r="C10" i="1"/>
  <c r="B10" i="1"/>
  <c r="C9" i="1"/>
  <c r="B9" i="1"/>
  <c r="C8" i="1"/>
  <c r="B8" i="1"/>
  <c r="C7" i="1"/>
  <c r="B7" i="1"/>
  <c r="C6" i="1"/>
  <c r="B6" i="1"/>
  <c r="C5" i="1"/>
  <c r="B5" i="1"/>
  <c r="C4" i="1"/>
  <c r="B4" i="1"/>
  <c r="C17" i="1" l="1"/>
</calcChain>
</file>

<file path=xl/sharedStrings.xml><?xml version="1.0" encoding="utf-8"?>
<sst xmlns="http://schemas.openxmlformats.org/spreadsheetml/2006/main" count="2169" uniqueCount="227">
  <si>
    <t>Предельный уровень цены на тепловую энергию (мощность), рассчитанный в соответствии с частью 1 статьи 23.6 Федерального закона от 27.07.2010 № 190-ФЗ "О теплоснабжении" и Постановлением № 1562, а также сведения о параметрах, использованных при расчете</t>
  </si>
  <si>
    <t>Дата:</t>
  </si>
  <si>
    <t>Информация о системе теплоснабжения, в отношении которой выполняется расчет:</t>
  </si>
  <si>
    <t>Предельный уровень цены на тепловую энергию (мощность) и его составляющие, обеспечивающие компенсацию расходов:</t>
  </si>
  <si>
    <t>№пп</t>
  </si>
  <si>
    <t>Наименование</t>
  </si>
  <si>
    <t>Значения</t>
  </si>
  <si>
    <t>Уровень цены на тепловую энергию (мощность) без НДС, руб./Гкал</t>
  </si>
  <si>
    <t>1.1</t>
  </si>
  <si>
    <r>
      <t>Составляющая предельного уровня цены на тепловую энергию (мощность), обеспечивающая компенсацию расходов на топливо при производстве тепловой энергии котельной в i-м расчетном периоде регулирования, руб./Гкал (</t>
    </r>
    <r>
      <rPr>
        <b/>
        <sz val="11"/>
        <color theme="1"/>
        <rFont val="Tahoma"/>
        <family val="2"/>
        <charset val="204"/>
      </rPr>
      <t>РТ</t>
    </r>
    <r>
      <rPr>
        <b/>
        <vertAlign val="subscript"/>
        <sz val="11"/>
        <color theme="1"/>
        <rFont val="Tahoma"/>
        <family val="2"/>
        <charset val="204"/>
      </rPr>
      <t>i</t>
    </r>
    <r>
      <rPr>
        <sz val="10"/>
        <color theme="1"/>
        <rFont val="Tahoma"/>
        <family val="2"/>
        <charset val="204"/>
      </rPr>
      <t>)</t>
    </r>
  </si>
  <si>
    <t>1.2</t>
  </si>
  <si>
    <r>
      <t>Составляющая предельного уровня цены на тепловую энергию (мощность), обеспечивающая возврат капитальных затрат на строительство котельной и тепловых сетей в i-м расчетном периоде регулирования, руб./Гкал (</t>
    </r>
    <r>
      <rPr>
        <b/>
        <sz val="11"/>
        <color theme="1"/>
        <rFont val="Tahoma"/>
        <family val="2"/>
        <charset val="204"/>
      </rPr>
      <t>КР</t>
    </r>
    <r>
      <rPr>
        <b/>
        <vertAlign val="subscript"/>
        <sz val="11"/>
        <color theme="1"/>
        <rFont val="Tahoma"/>
        <family val="2"/>
        <charset val="204"/>
      </rPr>
      <t>i</t>
    </r>
    <r>
      <rPr>
        <sz val="10"/>
        <color theme="1"/>
        <rFont val="Tahoma"/>
        <family val="2"/>
        <charset val="204"/>
      </rPr>
      <t>)</t>
    </r>
  </si>
  <si>
    <t>1.3</t>
  </si>
  <si>
    <r>
      <t>Составляющая предельного уровня цены на тепловую энергию (мощность), обеспечивающая компенсацию расходов на уплату налогов в i-м расчетном периоде регулирования (</t>
    </r>
    <r>
      <rPr>
        <b/>
        <sz val="11"/>
        <color theme="1"/>
        <rFont val="Tahoma"/>
        <family val="2"/>
        <charset val="204"/>
      </rPr>
      <t>Н</t>
    </r>
    <r>
      <rPr>
        <b/>
        <vertAlign val="subscript"/>
        <sz val="11"/>
        <color theme="1"/>
        <rFont val="Tahoma"/>
        <family val="2"/>
        <charset val="204"/>
      </rPr>
      <t>i</t>
    </r>
    <r>
      <rPr>
        <sz val="10"/>
        <color theme="1"/>
        <rFont val="Tahoma"/>
        <family val="2"/>
        <charset val="204"/>
      </rPr>
      <t>)</t>
    </r>
  </si>
  <si>
    <t>1.4</t>
  </si>
  <si>
    <r>
      <t>Составляющая предельного уровня цены на тепловую энергию (мощность), обеспечивающая компенсацию прочих расходов при производстве тепловой энергии котельной в i-м расчетном периоде регулирования, руб./Гкал (</t>
    </r>
    <r>
      <rPr>
        <b/>
        <sz val="11"/>
        <color theme="1"/>
        <rFont val="Tahoma"/>
        <family val="2"/>
        <charset val="204"/>
      </rPr>
      <t>ПР</t>
    </r>
    <r>
      <rPr>
        <b/>
        <vertAlign val="subscript"/>
        <sz val="11"/>
        <color theme="1"/>
        <rFont val="Tahoma"/>
        <family val="2"/>
        <charset val="204"/>
      </rPr>
      <t>i</t>
    </r>
    <r>
      <rPr>
        <sz val="10"/>
        <color theme="1"/>
        <rFont val="Tahoma"/>
        <family val="2"/>
        <charset val="204"/>
      </rPr>
      <t>)</t>
    </r>
  </si>
  <si>
    <t>1.5</t>
  </si>
  <si>
    <r>
      <t>Составляющая предельного уровня цены на тепловую энергию (мощность), обеспечивающая создание резерва по сомнительным долгам в i-м расчетном периоде регулирования, руб./Гкал (</t>
    </r>
    <r>
      <rPr>
        <b/>
        <sz val="11"/>
        <color theme="1"/>
        <rFont val="Tahoma"/>
        <family val="2"/>
        <charset val="204"/>
      </rPr>
      <t>РД</t>
    </r>
    <r>
      <rPr>
        <b/>
        <vertAlign val="subscript"/>
        <sz val="11"/>
        <color theme="1"/>
        <rFont val="Tahoma"/>
        <family val="2"/>
        <charset val="204"/>
      </rPr>
      <t>i</t>
    </r>
    <r>
      <rPr>
        <sz val="10"/>
        <color theme="1"/>
        <rFont val="Tahoma"/>
        <family val="2"/>
        <charset val="204"/>
      </rPr>
      <t>)</t>
    </r>
  </si>
  <si>
    <t>1.6</t>
  </si>
  <si>
    <r>
      <t xml:space="preserve">Составляющая предельного уровня цены на тепловую энергию (мощность), обеспечивающая учет отклонений фактических показателей от прогнозных показателей, используемых при расчете предельного уровня цены на тепловую энергию (мощность), в i-м расчетном периоде регулирования, руб./Гкал </t>
    </r>
    <r>
      <rPr>
        <sz val="10"/>
        <color theme="1"/>
        <rFont val="Tahoma"/>
        <family val="2"/>
        <charset val="204"/>
      </rPr>
      <t>(</t>
    </r>
    <r>
      <rPr>
        <b/>
        <sz val="11"/>
        <color theme="1"/>
        <rFont val="Calibri"/>
        <family val="2"/>
        <charset val="204"/>
      </rPr>
      <t>Δ</t>
    </r>
    <r>
      <rPr>
        <b/>
        <sz val="11"/>
        <color theme="1"/>
        <rFont val="Tahoma"/>
        <family val="2"/>
        <charset val="204"/>
      </rPr>
      <t>B</t>
    </r>
    <r>
      <rPr>
        <b/>
        <vertAlign val="subscript"/>
        <sz val="11"/>
        <color theme="1"/>
        <rFont val="Tahoma"/>
        <family val="2"/>
        <charset val="204"/>
      </rPr>
      <t>i</t>
    </r>
    <r>
      <rPr>
        <sz val="10"/>
        <color theme="1"/>
        <rFont val="Tahoma"/>
        <family val="2"/>
        <charset val="204"/>
      </rPr>
      <t>)</t>
    </r>
  </si>
  <si>
    <t>Параметры, использованные при расчете составляющей предельного уровня цены на тепловую энергию (мощность), обеспечивающей компенсацию расходов на топливо при производстве тепловой энергии котельной в i-м расчетном периоде регулирования</t>
  </si>
  <si>
    <t>Низшая теплота сгорания натурального топлива (угля), ккал/кг</t>
  </si>
  <si>
    <r>
      <t>Фактическая цена на топливо (уголь), используемое при производстве тепловой энергии котельной, с учетом затрат на его доставку, сложившаяся в системе теплоснабжения в (i-2)-м расчетном периоде регулирования, без НДС, руб. / т н.т. (</t>
    </r>
    <r>
      <rPr>
        <b/>
        <sz val="11"/>
        <color theme="1"/>
        <rFont val="Tahoma"/>
        <family val="2"/>
        <charset val="204"/>
      </rPr>
      <t>ЦТ</t>
    </r>
    <r>
      <rPr>
        <b/>
        <vertAlign val="subscript"/>
        <sz val="11"/>
        <color theme="1"/>
        <rFont val="Tahoma"/>
        <family val="2"/>
        <charset val="204"/>
      </rPr>
      <t>i-2,k</t>
    </r>
    <r>
      <rPr>
        <b/>
        <vertAlign val="superscript"/>
        <sz val="11"/>
        <color theme="1"/>
        <rFont val="Tahoma"/>
        <family val="2"/>
        <charset val="204"/>
      </rPr>
      <t>ф, нат.</t>
    </r>
    <r>
      <rPr>
        <sz val="10"/>
        <color theme="1"/>
        <rFont val="Tahoma"/>
        <family val="2"/>
        <charset val="204"/>
      </rPr>
      <t>)</t>
    </r>
  </si>
  <si>
    <r>
      <t>Прогнозный индекс роста цены на топливо в (i-1)-м расчетном периоде регулирования, % (</t>
    </r>
    <r>
      <rPr>
        <b/>
        <sz val="11"/>
        <color theme="1"/>
        <rFont val="Tahoma"/>
        <family val="2"/>
        <charset val="204"/>
      </rPr>
      <t>I</t>
    </r>
    <r>
      <rPr>
        <b/>
        <vertAlign val="subscript"/>
        <sz val="11"/>
        <color theme="1"/>
        <rFont val="Tahoma"/>
        <family val="2"/>
        <charset val="204"/>
      </rPr>
      <t>i-1,k</t>
    </r>
    <r>
      <rPr>
        <b/>
        <vertAlign val="superscript"/>
        <sz val="11"/>
        <color theme="1"/>
        <rFont val="Tahoma"/>
        <family val="2"/>
        <charset val="204"/>
      </rPr>
      <t>П</t>
    </r>
    <r>
      <rPr>
        <sz val="10"/>
        <color theme="1"/>
        <rFont val="Tahoma"/>
        <family val="2"/>
        <charset val="204"/>
      </rPr>
      <t>)</t>
    </r>
  </si>
  <si>
    <r>
      <t>Прогнозный индекс роста цены на топливо в i-м расчетном периоде регулирования, % (</t>
    </r>
    <r>
      <rPr>
        <b/>
        <sz val="11"/>
        <color theme="1"/>
        <rFont val="Tahoma"/>
        <family val="2"/>
        <charset val="204"/>
      </rPr>
      <t>I</t>
    </r>
    <r>
      <rPr>
        <b/>
        <vertAlign val="subscript"/>
        <sz val="11"/>
        <color theme="1"/>
        <rFont val="Tahoma"/>
        <family val="2"/>
        <charset val="204"/>
      </rPr>
      <t>i,k</t>
    </r>
    <r>
      <rPr>
        <b/>
        <vertAlign val="superscript"/>
        <sz val="11"/>
        <color theme="1"/>
        <rFont val="Tahoma"/>
        <family val="2"/>
        <charset val="204"/>
      </rPr>
      <t>П</t>
    </r>
    <r>
      <rPr>
        <sz val="10"/>
        <color theme="1"/>
        <rFont val="Tahoma"/>
        <family val="2"/>
        <charset val="204"/>
      </rPr>
      <t>)</t>
    </r>
  </si>
  <si>
    <r>
      <t>Удельный расход условного топлива при производстве тепловой энергии котельной с использованием угля в i-м расчетном периоде регулирования, кг у.т./Гкал (</t>
    </r>
    <r>
      <rPr>
        <b/>
        <i/>
        <sz val="11"/>
        <color theme="1"/>
        <rFont val="Tahoma"/>
        <family val="2"/>
        <charset val="204"/>
      </rPr>
      <t>b</t>
    </r>
    <r>
      <rPr>
        <b/>
        <i/>
        <vertAlign val="subscript"/>
        <sz val="11"/>
        <color theme="1"/>
        <rFont val="Tahoma"/>
        <family val="2"/>
        <charset val="204"/>
      </rPr>
      <t>i,k</t>
    </r>
    <r>
      <rPr>
        <i/>
        <sz val="10"/>
        <color theme="1"/>
        <rFont val="Tahoma"/>
        <family val="2"/>
        <charset val="204"/>
      </rPr>
      <t>)</t>
    </r>
  </si>
  <si>
    <t>Низшая теплота сгорания 1 кг условного топлива</t>
  </si>
  <si>
    <t>1.7</t>
  </si>
  <si>
    <r>
      <t>Коэффициент перевода натурального топлива в условное топливо, кг у.т./кг (</t>
    </r>
    <r>
      <rPr>
        <b/>
        <sz val="11"/>
        <color theme="1"/>
        <rFont val="Tahoma"/>
        <family val="2"/>
        <charset val="204"/>
      </rPr>
      <t>К</t>
    </r>
    <r>
      <rPr>
        <sz val="10"/>
        <color theme="1"/>
        <rFont val="Tahoma"/>
        <family val="2"/>
        <charset val="204"/>
      </rPr>
      <t>)</t>
    </r>
  </si>
  <si>
    <t>1.8</t>
  </si>
  <si>
    <r>
      <t>Объем отпуска тепловой энергии с коллекторов котельной (</t>
    </r>
    <r>
      <rPr>
        <b/>
        <sz val="11"/>
        <rFont val="Tahoma"/>
        <family val="2"/>
        <charset val="204"/>
      </rPr>
      <t>Q</t>
    </r>
    <r>
      <rPr>
        <b/>
        <vertAlign val="superscript"/>
        <sz val="11"/>
        <rFont val="Tahoma"/>
        <family val="2"/>
        <charset val="204"/>
      </rPr>
      <t>ОТП</t>
    </r>
    <r>
      <rPr>
        <sz val="10"/>
        <rFont val="Tahoma"/>
        <family val="2"/>
        <charset val="204"/>
      </rPr>
      <t>)</t>
    </r>
  </si>
  <si>
    <t>1.8.1</t>
  </si>
  <si>
    <r>
      <t>Объем полезного отпуска тепловой энергии котельной (</t>
    </r>
    <r>
      <rPr>
        <b/>
        <sz val="11"/>
        <color theme="1"/>
        <rFont val="Tahoma"/>
        <family val="2"/>
        <charset val="204"/>
      </rPr>
      <t>Q</t>
    </r>
    <r>
      <rPr>
        <b/>
        <vertAlign val="superscript"/>
        <sz val="11"/>
        <color theme="1"/>
        <rFont val="Tahoma"/>
        <family val="2"/>
        <charset val="204"/>
      </rPr>
      <t>ПО</t>
    </r>
    <r>
      <rPr>
        <sz val="10"/>
        <color theme="1"/>
        <rFont val="Tahoma"/>
        <family val="2"/>
        <charset val="204"/>
      </rPr>
      <t>)</t>
    </r>
  </si>
  <si>
    <t>1.8.2</t>
  </si>
  <si>
    <r>
      <t>Коэффициент учета потерь тепловой энергии в тепловых сетях(</t>
    </r>
    <r>
      <rPr>
        <b/>
        <i/>
        <sz val="10"/>
        <color theme="1"/>
        <rFont val="Tahoma"/>
        <family val="2"/>
        <charset val="204"/>
      </rPr>
      <t>К</t>
    </r>
    <r>
      <rPr>
        <b/>
        <i/>
        <vertAlign val="superscript"/>
        <sz val="10"/>
        <color theme="1"/>
        <rFont val="Tahoma"/>
        <family val="2"/>
        <charset val="204"/>
      </rPr>
      <t>П</t>
    </r>
    <r>
      <rPr>
        <i/>
        <sz val="10"/>
        <color theme="1"/>
        <rFont val="Tahoma"/>
        <family val="2"/>
        <charset val="204"/>
      </rPr>
      <t>)</t>
    </r>
  </si>
  <si>
    <t>1.9</t>
  </si>
  <si>
    <r>
      <t>Коэффициент учета стоимости транспортных услуг, оказываемых на подъездных железнодорожных путях организациями промышленного железнодорожного транспорта и другими хозяйствующими субъектами независимо от организационно-правовой формы, за исключением организаций федерального железнодорожного транспорта (</t>
    </r>
    <r>
      <rPr>
        <b/>
        <i/>
        <sz val="10"/>
        <color theme="1"/>
        <rFont val="Tahoma"/>
        <family val="2"/>
        <charset val="204"/>
      </rPr>
      <t>К</t>
    </r>
    <r>
      <rPr>
        <b/>
        <i/>
        <vertAlign val="superscript"/>
        <sz val="10"/>
        <color theme="1"/>
        <rFont val="Tahoma"/>
        <family val="2"/>
        <charset val="204"/>
      </rPr>
      <t>ппжт</t>
    </r>
    <r>
      <rPr>
        <i/>
        <sz val="10"/>
        <color theme="1"/>
        <rFont val="Tahoma"/>
        <family val="2"/>
        <charset val="204"/>
      </rPr>
      <t xml:space="preserve">) </t>
    </r>
  </si>
  <si>
    <t>2</t>
  </si>
  <si>
    <t>Параметры, использованные при расчете составляющей предельного уровня цены на тепловую энергию (мощность), обеспечивающей возврат капитальных затрат на строительство котельной и тепловых сетей в i-м расчетном периоде регулирования</t>
  </si>
  <si>
    <t>2.1</t>
  </si>
  <si>
    <t>Температурная зона, к которой относится поселение или городской округ, на территории которого находится система теплоснабжения</t>
  </si>
  <si>
    <t>2.2</t>
  </si>
  <si>
    <t>Степень сейсмической опасности сейсмического района, к которому относится поселение или городской округ, на территории которого находится система теплоснабжения</t>
  </si>
  <si>
    <t>2.3</t>
  </si>
  <si>
    <t>Расстояние от границы системы теплоснабжения до границы ближайшего административного центра субъекта Российской Федерации с железнодорожным сообщением, км</t>
  </si>
  <si>
    <t>2.4</t>
  </si>
  <si>
    <t>Поселение, городской округ, на территории которого находится система теплоснабжения, отнесено к территории распространения вечномерзлых грунтов?</t>
  </si>
  <si>
    <t>2.5</t>
  </si>
  <si>
    <r>
      <t>Величина капитальных затрат на строительство тепловых сетей в i-м расчетном периоде регулирования, тыс. руб. (</t>
    </r>
    <r>
      <rPr>
        <b/>
        <sz val="11"/>
        <color theme="1"/>
        <rFont val="Tahoma"/>
        <family val="2"/>
        <charset val="204"/>
      </rPr>
      <t>КЗ</t>
    </r>
    <r>
      <rPr>
        <b/>
        <vertAlign val="subscript"/>
        <sz val="11"/>
        <color theme="1"/>
        <rFont val="Tahoma"/>
        <family val="2"/>
        <charset val="204"/>
      </rPr>
      <t>i</t>
    </r>
    <r>
      <rPr>
        <b/>
        <vertAlign val="superscript"/>
        <sz val="11"/>
        <color theme="1"/>
        <rFont val="Tahoma"/>
        <family val="2"/>
        <charset val="204"/>
      </rPr>
      <t>сети</t>
    </r>
    <r>
      <rPr>
        <sz val="10"/>
        <color theme="1"/>
        <rFont val="Tahoma"/>
        <family val="2"/>
        <charset val="204"/>
      </rPr>
      <t>)</t>
    </r>
  </si>
  <si>
    <t>2.5.1</t>
  </si>
  <si>
    <r>
      <t xml:space="preserve">Базовая величина капитальных затрат на строительство тепловых сетей в базовом (2019) году, тыс. руб. </t>
    </r>
    <r>
      <rPr>
        <sz val="11"/>
        <color theme="1"/>
        <rFont val="Tahoma"/>
        <family val="2"/>
        <charset val="204"/>
      </rPr>
      <t>(</t>
    </r>
    <r>
      <rPr>
        <b/>
        <sz val="11"/>
        <color theme="1"/>
        <rFont val="Tahoma"/>
        <family val="2"/>
        <charset val="204"/>
      </rPr>
      <t>КЗ</t>
    </r>
    <r>
      <rPr>
        <b/>
        <vertAlign val="subscript"/>
        <sz val="11"/>
        <color theme="1"/>
        <rFont val="Tahoma"/>
        <family val="2"/>
        <charset val="204"/>
      </rPr>
      <t>б</t>
    </r>
    <r>
      <rPr>
        <b/>
        <vertAlign val="superscript"/>
        <sz val="11"/>
        <color theme="1"/>
        <rFont val="Tahoma"/>
        <family val="2"/>
        <charset val="204"/>
      </rPr>
      <t>сети(б)</t>
    </r>
    <r>
      <rPr>
        <sz val="11"/>
        <color theme="1"/>
        <rFont val="Tahoma"/>
        <family val="2"/>
        <charset val="204"/>
      </rPr>
      <t>)</t>
    </r>
  </si>
  <si>
    <t>2.5.1.1</t>
  </si>
  <si>
    <t>Расчетная температура наружного воздуха, которая соответствует температуре воздуха наиболее холодной пятидневки, в поселении, городском округе,°C</t>
  </si>
  <si>
    <t>2.5.1.2</t>
  </si>
  <si>
    <t>Поселение, городской округ, на территории которого находится система теплоснабжения, отнесено к районам Крайнего Севера или местностям, приравненным к районам Крайнего Севера?</t>
  </si>
  <si>
    <t>2.5.1.3</t>
  </si>
  <si>
    <r>
      <t>Сметная стоимость строительно-монтажных и пусконаладочных работ по объекту строительства "Внешние инженерные сети теплоснабжения", учитывающая прямые затраты, накладные расходы и сметную прибыль, в ценах 2001 года,тыс. рублей (</t>
    </r>
    <r>
      <rPr>
        <b/>
        <i/>
        <sz val="10"/>
        <color indexed="8"/>
        <rFont val="Tahoma"/>
        <family val="2"/>
        <charset val="204"/>
      </rPr>
      <t>Р</t>
    </r>
    <r>
      <rPr>
        <i/>
        <sz val="10"/>
        <color indexed="8"/>
        <rFont val="Tahoma"/>
        <family val="2"/>
        <charset val="204"/>
      </rPr>
      <t>)</t>
    </r>
  </si>
  <si>
    <t>2.5.1.4</t>
  </si>
  <si>
    <r>
      <t>Индекс изменения сметной стоимости строительно-монтажных и пусконаладочных работ по объекту строительства "Внешние инженерные сети теплоснабжения" на базовый год (</t>
    </r>
    <r>
      <rPr>
        <b/>
        <i/>
        <sz val="10"/>
        <color theme="1"/>
        <rFont val="Tahoma"/>
        <family val="2"/>
        <charset val="204"/>
      </rPr>
      <t>И</t>
    </r>
    <r>
      <rPr>
        <i/>
        <sz val="10"/>
        <color theme="1"/>
        <rFont val="Tahoma"/>
        <family val="2"/>
        <charset val="204"/>
      </rPr>
      <t>)</t>
    </r>
  </si>
  <si>
    <t>2.5.1.5</t>
  </si>
  <si>
    <r>
      <t>Коэффициент, применяемый для учета повышенной нормы накладных расходов к индексам изменения сметной стоимости строительно-монтажных и пусконаладочных работ в базовом году в случае отнесения поселения, городского округа к районам Крайнего Севера или местностям, приравненным к районам Крайнего Севера (</t>
    </r>
    <r>
      <rPr>
        <b/>
        <sz val="10"/>
        <color theme="1"/>
        <rFont val="Tahoma"/>
        <family val="2"/>
        <charset val="204"/>
      </rPr>
      <t>К</t>
    </r>
    <r>
      <rPr>
        <b/>
        <vertAlign val="superscript"/>
        <sz val="10"/>
        <color theme="1"/>
        <rFont val="Tahoma"/>
        <family val="2"/>
        <charset val="204"/>
      </rPr>
      <t>кс</t>
    </r>
    <r>
      <rPr>
        <sz val="10"/>
        <color theme="1"/>
        <rFont val="Tahoma"/>
        <family val="2"/>
        <charset val="204"/>
      </rPr>
      <t>)</t>
    </r>
  </si>
  <si>
    <t>2.5.1.6</t>
  </si>
  <si>
    <r>
      <t>Базовая величина капитальных затрат на основные средства тепловых сетей в базовом году, тыс.рублей (</t>
    </r>
    <r>
      <rPr>
        <b/>
        <i/>
        <sz val="10"/>
        <color theme="1"/>
        <rFont val="Tahoma"/>
        <family val="2"/>
        <charset val="204"/>
      </rPr>
      <t>КЗО</t>
    </r>
    <r>
      <rPr>
        <b/>
        <i/>
        <vertAlign val="subscript"/>
        <sz val="10"/>
        <color theme="1"/>
        <rFont val="Tahoma"/>
        <family val="2"/>
        <charset val="204"/>
      </rPr>
      <t>б</t>
    </r>
    <r>
      <rPr>
        <b/>
        <i/>
        <vertAlign val="superscript"/>
        <sz val="10"/>
        <color theme="1"/>
        <rFont val="Tahoma"/>
        <family val="2"/>
        <charset val="204"/>
      </rPr>
      <t>сети(б)</t>
    </r>
    <r>
      <rPr>
        <i/>
        <sz val="10"/>
        <color theme="1"/>
        <rFont val="Tahoma"/>
        <family val="2"/>
        <charset val="204"/>
      </rPr>
      <t>)</t>
    </r>
  </si>
  <si>
    <t>2.5.1.7</t>
  </si>
  <si>
    <r>
      <t>Сметная норма дополнительных затрат по виду строительства "Энергетическое строительство. Тепловые сети",% (</t>
    </r>
    <r>
      <rPr>
        <b/>
        <sz val="10"/>
        <color theme="1"/>
        <rFont val="Tahoma"/>
        <family val="2"/>
        <charset val="204"/>
      </rPr>
      <t>z</t>
    </r>
    <r>
      <rPr>
        <sz val="10"/>
        <color theme="1"/>
        <rFont val="Tahoma"/>
        <family val="2"/>
        <charset val="204"/>
      </rPr>
      <t>)</t>
    </r>
  </si>
  <si>
    <t>2.5.1.8</t>
  </si>
  <si>
    <r>
      <t>Коэффициент к сметным нормам по видам строительства (</t>
    </r>
    <r>
      <rPr>
        <b/>
        <sz val="10"/>
        <color theme="1"/>
        <rFont val="Tahoma"/>
        <family val="2"/>
        <charset val="204"/>
      </rPr>
      <t>h</t>
    </r>
    <r>
      <rPr>
        <sz val="10"/>
        <color theme="1"/>
        <rFont val="Tahoma"/>
        <family val="2"/>
        <charset val="204"/>
      </rPr>
      <t>)</t>
    </r>
  </si>
  <si>
    <t>2.5.2</t>
  </si>
  <si>
    <r>
      <t>Коэффициент сейсмического влияния для тепловых сетей (</t>
    </r>
    <r>
      <rPr>
        <b/>
        <i/>
        <sz val="11"/>
        <color theme="1"/>
        <rFont val="Tahoma"/>
        <family val="2"/>
        <charset val="204"/>
      </rPr>
      <t>К</t>
    </r>
    <r>
      <rPr>
        <b/>
        <i/>
        <vertAlign val="superscript"/>
        <sz val="11"/>
        <color theme="1"/>
        <rFont val="Tahoma"/>
        <family val="2"/>
        <charset val="204"/>
      </rPr>
      <t>сети,с</t>
    </r>
    <r>
      <rPr>
        <i/>
        <sz val="10"/>
        <color theme="1"/>
        <rFont val="Tahoma"/>
        <family val="2"/>
        <charset val="204"/>
      </rPr>
      <t>)</t>
    </r>
  </si>
  <si>
    <t>2.6</t>
  </si>
  <si>
    <r>
      <t>Величина капитальных затрат на строительство котельной с использованием угля в i-м расчетном периоде регулирования, тыс. руб. (</t>
    </r>
    <r>
      <rPr>
        <b/>
        <sz val="11"/>
        <color theme="1"/>
        <rFont val="Tahoma"/>
        <family val="2"/>
        <charset val="204"/>
      </rPr>
      <t>КЗ</t>
    </r>
    <r>
      <rPr>
        <b/>
        <vertAlign val="subscript"/>
        <sz val="11"/>
        <color theme="1"/>
        <rFont val="Tahoma"/>
        <family val="2"/>
        <charset val="204"/>
      </rPr>
      <t>i,k</t>
    </r>
    <r>
      <rPr>
        <b/>
        <vertAlign val="superscript"/>
        <sz val="11"/>
        <color theme="1"/>
        <rFont val="Tahoma"/>
        <family val="2"/>
        <charset val="204"/>
      </rPr>
      <t>кот</t>
    </r>
    <r>
      <rPr>
        <sz val="10"/>
        <color theme="1"/>
        <rFont val="Tahoma"/>
        <family val="2"/>
        <charset val="204"/>
      </rPr>
      <t>)</t>
    </r>
  </si>
  <si>
    <t>2.6.1</t>
  </si>
  <si>
    <r>
      <t>Базовая величина капитальных затрат на строительство котельной с использованием угля в базовом (2019) году (</t>
    </r>
    <r>
      <rPr>
        <b/>
        <i/>
        <sz val="11"/>
        <color theme="1"/>
        <rFont val="Tahoma"/>
        <family val="2"/>
        <charset val="204"/>
      </rPr>
      <t>КЗ</t>
    </r>
    <r>
      <rPr>
        <b/>
        <i/>
        <vertAlign val="subscript"/>
        <sz val="11"/>
        <color theme="1"/>
        <rFont val="Tahoma"/>
        <family val="2"/>
        <charset val="204"/>
      </rPr>
      <t>б,k</t>
    </r>
    <r>
      <rPr>
        <b/>
        <i/>
        <vertAlign val="superscript"/>
        <sz val="11"/>
        <color theme="1"/>
        <rFont val="Tahoma"/>
        <family val="2"/>
        <charset val="204"/>
      </rPr>
      <t>кот(б)</t>
    </r>
    <r>
      <rPr>
        <i/>
        <sz val="10"/>
        <color theme="1"/>
        <rFont val="Tahoma"/>
        <family val="2"/>
        <charset val="204"/>
      </rPr>
      <t>)</t>
    </r>
  </si>
  <si>
    <t>2.6.2</t>
  </si>
  <si>
    <r>
      <t>Коэффициент температурной зоны для котельной (</t>
    </r>
    <r>
      <rPr>
        <b/>
        <i/>
        <sz val="11"/>
        <color theme="1"/>
        <rFont val="Tahoma"/>
        <family val="2"/>
        <charset val="204"/>
      </rPr>
      <t>К</t>
    </r>
    <r>
      <rPr>
        <b/>
        <i/>
        <vertAlign val="superscript"/>
        <sz val="11"/>
        <color theme="1"/>
        <rFont val="Tahoma"/>
        <family val="2"/>
        <charset val="204"/>
      </rPr>
      <t>кот,т</t>
    </r>
    <r>
      <rPr>
        <i/>
        <sz val="10"/>
        <color theme="1"/>
        <rFont val="Tahoma"/>
        <family val="2"/>
        <charset val="204"/>
      </rPr>
      <t>)</t>
    </r>
  </si>
  <si>
    <t>2.6.3</t>
  </si>
  <si>
    <r>
      <t>Коэффициент сейсмического влияния для котельной(</t>
    </r>
    <r>
      <rPr>
        <b/>
        <i/>
        <sz val="11"/>
        <color theme="1"/>
        <rFont val="Tahoma"/>
        <family val="2"/>
        <charset val="204"/>
      </rPr>
      <t>К</t>
    </r>
    <r>
      <rPr>
        <b/>
        <i/>
        <vertAlign val="superscript"/>
        <sz val="11"/>
        <color theme="1"/>
        <rFont val="Tahoma"/>
        <family val="2"/>
        <charset val="204"/>
      </rPr>
      <t>кот,с</t>
    </r>
    <r>
      <rPr>
        <i/>
        <sz val="10"/>
        <color theme="1"/>
        <rFont val="Tahoma"/>
        <family val="2"/>
        <charset val="204"/>
      </rPr>
      <t>)</t>
    </r>
  </si>
  <si>
    <t>2.6.4</t>
  </si>
  <si>
    <r>
      <t>Коэффициент влияния расстояния на транспортировку основных средств котельной (</t>
    </r>
    <r>
      <rPr>
        <b/>
        <i/>
        <sz val="11"/>
        <color theme="1"/>
        <rFont val="Tahoma"/>
        <family val="2"/>
        <charset val="204"/>
      </rPr>
      <t>К</t>
    </r>
    <r>
      <rPr>
        <b/>
        <i/>
        <vertAlign val="subscript"/>
        <sz val="11"/>
        <color theme="1"/>
        <rFont val="Tahoma"/>
        <family val="2"/>
        <charset val="204"/>
      </rPr>
      <t>тр</t>
    </r>
    <r>
      <rPr>
        <i/>
        <sz val="10"/>
        <color theme="1"/>
        <rFont val="Tahoma"/>
        <family val="2"/>
        <charset val="204"/>
      </rPr>
      <t>)</t>
    </r>
  </si>
  <si>
    <t>2.6.5</t>
  </si>
  <si>
    <r>
      <t>Срок возврата инвестированного капитала, лет (</t>
    </r>
    <r>
      <rPr>
        <b/>
        <i/>
        <sz val="11"/>
        <color theme="1"/>
        <rFont val="Tahoma"/>
        <family val="2"/>
        <charset val="204"/>
      </rPr>
      <t>СВК</t>
    </r>
    <r>
      <rPr>
        <i/>
        <sz val="10"/>
        <color theme="1"/>
        <rFont val="Tahoma"/>
        <family val="2"/>
        <charset val="204"/>
      </rPr>
      <t>)</t>
    </r>
  </si>
  <si>
    <t>2.7</t>
  </si>
  <si>
    <r>
      <t>Стоимость земельного участка для размещения котельной в i-м расчетном периоде регулирования, тыс.руб. (</t>
    </r>
    <r>
      <rPr>
        <b/>
        <sz val="11"/>
        <color theme="1"/>
        <rFont val="Tahoma"/>
        <family val="2"/>
        <charset val="204"/>
      </rPr>
      <t>З</t>
    </r>
    <r>
      <rPr>
        <b/>
        <vertAlign val="subscript"/>
        <sz val="11"/>
        <color theme="1"/>
        <rFont val="Tahoma"/>
        <family val="2"/>
        <charset val="204"/>
      </rPr>
      <t>i,k</t>
    </r>
    <r>
      <rPr>
        <sz val="10"/>
        <color theme="1"/>
        <rFont val="Tahoma"/>
        <family val="2"/>
        <charset val="204"/>
      </rPr>
      <t>)</t>
    </r>
  </si>
  <si>
    <t>2.7.1</t>
  </si>
  <si>
    <r>
      <t>Удельная базовая стоимость земельного участка,тыс. руб./ кв. м (</t>
    </r>
    <r>
      <rPr>
        <b/>
        <sz val="11"/>
        <color theme="1"/>
        <rFont val="Tahoma"/>
        <family val="2"/>
        <charset val="204"/>
      </rPr>
      <t>Р</t>
    </r>
    <r>
      <rPr>
        <b/>
        <vertAlign val="subscript"/>
        <sz val="11"/>
        <color theme="1"/>
        <rFont val="Tahoma"/>
        <family val="2"/>
        <charset val="204"/>
      </rPr>
      <t>k,б</t>
    </r>
    <r>
      <rPr>
        <sz val="10"/>
        <color theme="1"/>
        <rFont val="Tahoma"/>
        <family val="2"/>
        <charset val="204"/>
      </rPr>
      <t>)</t>
    </r>
  </si>
  <si>
    <t>2.7.2</t>
  </si>
  <si>
    <r>
      <t>Площадь земельного участка для размещения котельной с использованием угля, кв. м (</t>
    </r>
    <r>
      <rPr>
        <b/>
        <i/>
        <sz val="11"/>
        <color theme="1"/>
        <rFont val="Tahoma"/>
        <family val="2"/>
        <charset val="204"/>
      </rPr>
      <t>S</t>
    </r>
    <r>
      <rPr>
        <b/>
        <i/>
        <vertAlign val="subscript"/>
        <sz val="11"/>
        <color theme="1"/>
        <rFont val="Tahoma"/>
        <family val="2"/>
        <charset val="204"/>
      </rPr>
      <t>k</t>
    </r>
    <r>
      <rPr>
        <i/>
        <sz val="10"/>
        <color theme="1"/>
        <rFont val="Tahoma"/>
        <family val="2"/>
        <charset val="204"/>
      </rPr>
      <t>)</t>
    </r>
  </si>
  <si>
    <t>2.8</t>
  </si>
  <si>
    <r>
      <t>Затраты на подключение (технологическое присоединение) котельной с использованием угля к электрическим сетям, к централизованной системе водоснабжения и водоотведения в i-м расчетном периоде регулирования, тыс. руб. (</t>
    </r>
    <r>
      <rPr>
        <b/>
        <sz val="11"/>
        <color theme="1"/>
        <rFont val="Tahoma"/>
        <family val="2"/>
        <charset val="204"/>
      </rPr>
      <t>ТП</t>
    </r>
    <r>
      <rPr>
        <b/>
        <vertAlign val="subscript"/>
        <sz val="11"/>
        <color theme="1"/>
        <rFont val="Tahoma"/>
        <family val="2"/>
        <charset val="204"/>
      </rPr>
      <t>i,k</t>
    </r>
    <r>
      <rPr>
        <sz val="10"/>
        <color theme="1"/>
        <rFont val="Tahoma"/>
        <family val="2"/>
        <charset val="204"/>
      </rPr>
      <t>)</t>
    </r>
  </si>
  <si>
    <t>2.8.1</t>
  </si>
  <si>
    <r>
      <t>Базовая величина затрат на подключение (технологическое присоединение) котельной с использованием угля к электрическим сетям (</t>
    </r>
    <r>
      <rPr>
        <b/>
        <i/>
        <sz val="11"/>
        <color theme="1"/>
        <rFont val="Tahoma"/>
        <family val="2"/>
        <charset val="204"/>
      </rPr>
      <t>ТП</t>
    </r>
    <r>
      <rPr>
        <b/>
        <i/>
        <vertAlign val="subscript"/>
        <sz val="11"/>
        <color theme="1"/>
        <rFont val="Tahoma"/>
        <family val="2"/>
        <charset val="204"/>
      </rPr>
      <t>б,k</t>
    </r>
    <r>
      <rPr>
        <b/>
        <i/>
        <vertAlign val="superscript"/>
        <sz val="11"/>
        <color theme="1"/>
        <rFont val="Tahoma"/>
        <family val="2"/>
        <charset val="204"/>
      </rPr>
      <t>эс</t>
    </r>
    <r>
      <rPr>
        <i/>
        <sz val="10"/>
        <color theme="1"/>
        <rFont val="Tahoma"/>
        <family val="2"/>
        <charset val="204"/>
      </rPr>
      <t>)</t>
    </r>
  </si>
  <si>
    <t>2.8.2</t>
  </si>
  <si>
    <r>
      <t>Затраты на подключение (технологическое присоединение) котельной к централизованной системе водоснабжения в базовом (2019) году, тыс. руб. (</t>
    </r>
    <r>
      <rPr>
        <b/>
        <sz val="11"/>
        <color theme="1"/>
        <rFont val="Tahoma"/>
        <family val="2"/>
        <charset val="204"/>
      </rPr>
      <t>ТП</t>
    </r>
    <r>
      <rPr>
        <b/>
        <vertAlign val="subscript"/>
        <sz val="11"/>
        <color theme="1"/>
        <rFont val="Tahoma"/>
        <family val="2"/>
        <charset val="204"/>
      </rPr>
      <t>б</t>
    </r>
    <r>
      <rPr>
        <b/>
        <vertAlign val="superscript"/>
        <sz val="11"/>
        <color theme="1"/>
        <rFont val="Tahoma"/>
        <family val="2"/>
        <charset val="204"/>
      </rPr>
      <t>вс</t>
    </r>
    <r>
      <rPr>
        <sz val="10"/>
        <color theme="1"/>
        <rFont val="Tahoma"/>
        <family val="2"/>
        <charset val="204"/>
      </rPr>
      <t>)</t>
    </r>
  </si>
  <si>
    <t>2.8.2.1</t>
  </si>
  <si>
    <t>Гарантирующая организация в сфере холодного водоснабжения, обеспечивающая максимальный объем отпуска воды в поселении, городском округе, на территории которого находится система теплоснабжения</t>
  </si>
  <si>
    <t>2.8.2.2</t>
  </si>
  <si>
    <t>Величина подключаемой (технологически присоединяемой) нагрузки к централизованной системе водоснабжения, куб. м/сут</t>
  </si>
  <si>
    <t>2.8.2.3</t>
  </si>
  <si>
    <t>Протяженность сетей от котельной до места подключения к централизованной системе водоснабжения и водоотведения, м</t>
  </si>
  <si>
    <t>2.8.2.4</t>
  </si>
  <si>
    <t>Ставка тарифа за подключаемую (технологически присоединяемую) нагрузку водопроводной сети, действующая на день окончания базового (2019) года, без НДС, руб./куб. м/сут</t>
  </si>
  <si>
    <t>2.8.2.5</t>
  </si>
  <si>
    <t>Ставка тарифа за расстояние от точки подключения (технологического присоединения) котельной до точки подключения водопроводных сетей к централизованной системе водоснабжения, действующих на день окончания базового (2019) года, без НДС, руб./м</t>
  </si>
  <si>
    <t>2.8.3</t>
  </si>
  <si>
    <r>
      <t>Затраты на подключение (технологическое присоединение) котельной к централизованной системе водоотведения в базовом (2019) году, тыс. руб. (</t>
    </r>
    <r>
      <rPr>
        <b/>
        <sz val="11"/>
        <color theme="1"/>
        <rFont val="Tahoma"/>
        <family val="2"/>
        <charset val="204"/>
      </rPr>
      <t>ТП</t>
    </r>
    <r>
      <rPr>
        <b/>
        <vertAlign val="subscript"/>
        <sz val="11"/>
        <color theme="1"/>
        <rFont val="Tahoma"/>
        <family val="2"/>
        <charset val="204"/>
      </rPr>
      <t>б</t>
    </r>
    <r>
      <rPr>
        <b/>
        <vertAlign val="superscript"/>
        <sz val="11"/>
        <color theme="1"/>
        <rFont val="Tahoma"/>
        <family val="2"/>
        <charset val="204"/>
      </rPr>
      <t>во</t>
    </r>
    <r>
      <rPr>
        <sz val="10"/>
        <color theme="1"/>
        <rFont val="Tahoma"/>
        <family val="2"/>
        <charset val="204"/>
      </rPr>
      <t>)</t>
    </r>
  </si>
  <si>
    <t>2.8.3.1</t>
  </si>
  <si>
    <t>Гарантирующая организация в сфере холодного водоотведения, обеспечивающая максимальный объем принятых сточных вод в поселении, городском округе, на территории которого находится система теплоснабжения</t>
  </si>
  <si>
    <t>2.8.3.2</t>
  </si>
  <si>
    <t>Величина подключаемой (технологически присоединяемой) нагрузки к централизованной системе водоотведения, куб. м/сут</t>
  </si>
  <si>
    <t>2.8.3.3</t>
  </si>
  <si>
    <t>2.8.3.4</t>
  </si>
  <si>
    <t>Ставка тарифа за подключаемую (технологически присоединяемую) нагрузку канализационной сети, действующая на день окончания базового (2019) года, без НДС, руб./куб. м/сут</t>
  </si>
  <si>
    <t>2.8.3.5</t>
  </si>
  <si>
    <t>Ставка тарифа за расстояние от точки подключения (технологического присоединения) котельной до точки подключения канализационных сетей к централизованной системе водоотведения, действующая на день окончания базового (2019) года, без НДС, руб./м</t>
  </si>
  <si>
    <t>2.9</t>
  </si>
  <si>
    <r>
      <t>Норма доходности инвестированного капитала в i-м расчетном периоде регулирования, % (</t>
    </r>
    <r>
      <rPr>
        <b/>
        <sz val="11"/>
        <color theme="1"/>
        <rFont val="Tahoma"/>
        <family val="2"/>
        <charset val="204"/>
      </rPr>
      <t>НД</t>
    </r>
    <r>
      <rPr>
        <b/>
        <vertAlign val="subscript"/>
        <sz val="11"/>
        <color theme="1"/>
        <rFont val="Tahoma"/>
        <family val="2"/>
        <charset val="204"/>
      </rPr>
      <t>i</t>
    </r>
    <r>
      <rPr>
        <sz val="10"/>
        <color theme="1"/>
        <rFont val="Tahoma"/>
        <family val="2"/>
        <charset val="204"/>
      </rPr>
      <t>)</t>
    </r>
  </si>
  <si>
    <t>2.9.1</t>
  </si>
  <si>
    <r>
      <t>Средневзвешенная по дням 9 месяцев (i-1)-го расчетного периода регулирования ключевая ставка Центрального банка Российской Федерации, % (</t>
    </r>
    <r>
      <rPr>
        <b/>
        <sz val="11"/>
        <color theme="1"/>
        <rFont val="Tahoma"/>
        <family val="2"/>
        <charset val="204"/>
      </rPr>
      <t>КС</t>
    </r>
    <r>
      <rPr>
        <b/>
        <vertAlign val="subscript"/>
        <sz val="11"/>
        <color theme="1"/>
        <rFont val="Tahoma"/>
        <family val="2"/>
        <charset val="204"/>
      </rPr>
      <t>i-1</t>
    </r>
    <r>
      <rPr>
        <sz val="10"/>
        <color theme="1"/>
        <rFont val="Tahoma"/>
        <family val="2"/>
        <charset val="204"/>
      </rPr>
      <t>)</t>
    </r>
  </si>
  <si>
    <t>2.9.2</t>
  </si>
  <si>
    <r>
      <t>Базовый уровень нормы доходности инвестированного капитала,% (</t>
    </r>
    <r>
      <rPr>
        <b/>
        <i/>
        <sz val="11"/>
        <color theme="1"/>
        <rFont val="Tahoma"/>
        <family val="2"/>
        <charset val="204"/>
      </rPr>
      <t>НД</t>
    </r>
    <r>
      <rPr>
        <b/>
        <i/>
        <vertAlign val="subscript"/>
        <sz val="11"/>
        <color theme="1"/>
        <rFont val="Tahoma"/>
        <family val="2"/>
        <charset val="204"/>
      </rPr>
      <t>б</t>
    </r>
    <r>
      <rPr>
        <i/>
        <sz val="10"/>
        <color theme="1"/>
        <rFont val="Tahoma"/>
        <family val="2"/>
        <charset val="204"/>
      </rPr>
      <t>)</t>
    </r>
  </si>
  <si>
    <t>2.9.3</t>
  </si>
  <si>
    <r>
      <t>Базовый уровень ключевой ставки Центрального банка Российской Федерации, % (</t>
    </r>
    <r>
      <rPr>
        <b/>
        <i/>
        <sz val="11"/>
        <color theme="1"/>
        <rFont val="Tahoma"/>
        <family val="2"/>
        <charset val="204"/>
      </rPr>
      <t>КС</t>
    </r>
    <r>
      <rPr>
        <b/>
        <i/>
        <vertAlign val="subscript"/>
        <sz val="11"/>
        <color theme="1"/>
        <rFont val="Tahoma"/>
        <family val="2"/>
        <charset val="204"/>
      </rPr>
      <t>б</t>
    </r>
    <r>
      <rPr>
        <i/>
        <sz val="10"/>
        <color theme="1"/>
        <rFont val="Tahoma"/>
        <family val="2"/>
        <charset val="204"/>
      </rPr>
      <t>)</t>
    </r>
  </si>
  <si>
    <t>3</t>
  </si>
  <si>
    <t>Параметры, использованные при расчете составляющей предельного уровня цены на тепловую энергию (мощность), обеспечивающей компенсацию расходов на уплату налогов в i-м расчетном периоде регулирования</t>
  </si>
  <si>
    <t>3.1</t>
  </si>
  <si>
    <r>
      <t>Расходы на уплату налога на прибыль от деятельности, связанной с производством и поставкой тепловой энергии (мощности), в i-м расчетном периоде регулирования, тыс. руб. (</t>
    </r>
    <r>
      <rPr>
        <b/>
        <sz val="11"/>
        <color theme="1"/>
        <rFont val="Tahoma"/>
        <family val="2"/>
        <charset val="204"/>
      </rPr>
      <t>Н</t>
    </r>
    <r>
      <rPr>
        <b/>
        <vertAlign val="subscript"/>
        <sz val="11"/>
        <color theme="1"/>
        <rFont val="Tahoma"/>
        <family val="2"/>
        <charset val="204"/>
      </rPr>
      <t>i</t>
    </r>
    <r>
      <rPr>
        <b/>
        <vertAlign val="superscript"/>
        <sz val="11"/>
        <color theme="1"/>
        <rFont val="Tahoma"/>
        <family val="2"/>
        <charset val="204"/>
      </rPr>
      <t>п</t>
    </r>
    <r>
      <rPr>
        <sz val="10"/>
        <color theme="1"/>
        <rFont val="Tahoma"/>
        <family val="2"/>
        <charset val="204"/>
      </rPr>
      <t>)</t>
    </r>
  </si>
  <si>
    <t>3.1.1</t>
  </si>
  <si>
    <r>
      <t>Ставка налога на прибыль от деятельности, связанной с производством и поставкой тепловой энергии (мощности), установленная в соответствии с законодательством Российской Федерации о налогах и сборах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п</t>
    </r>
    <r>
      <rPr>
        <sz val="10"/>
        <color theme="1"/>
        <rFont val="Tahoma"/>
        <family val="2"/>
        <charset val="204"/>
      </rPr>
      <t>)</t>
    </r>
  </si>
  <si>
    <t>3.1.2</t>
  </si>
  <si>
    <r>
      <t>Период амортизации котельной и тепловых сетей, лет (</t>
    </r>
    <r>
      <rPr>
        <b/>
        <i/>
        <sz val="11"/>
        <color theme="1"/>
        <rFont val="Tahoma"/>
        <family val="2"/>
        <charset val="204"/>
      </rPr>
      <t>ПА</t>
    </r>
    <r>
      <rPr>
        <i/>
        <sz val="10"/>
        <color theme="1"/>
        <rFont val="Tahoma"/>
        <family val="2"/>
        <charset val="204"/>
      </rPr>
      <t>)</t>
    </r>
  </si>
  <si>
    <t>3.2</t>
  </si>
  <si>
    <r>
      <t>Расходы на уплату налога на имущество в i-м расчетном периоде регулирования, тыс. руб. (</t>
    </r>
    <r>
      <rPr>
        <b/>
        <sz val="11"/>
        <color theme="1"/>
        <rFont val="Tahoma"/>
        <family val="2"/>
        <charset val="204"/>
      </rPr>
      <t>Н</t>
    </r>
    <r>
      <rPr>
        <b/>
        <vertAlign val="subscript"/>
        <sz val="11"/>
        <color theme="1"/>
        <rFont val="Tahoma"/>
        <family val="2"/>
        <charset val="204"/>
      </rPr>
      <t>i</t>
    </r>
    <r>
      <rPr>
        <b/>
        <vertAlign val="superscript"/>
        <sz val="11"/>
        <color theme="1"/>
        <rFont val="Tahoma"/>
        <family val="2"/>
        <charset val="204"/>
      </rPr>
      <t>им</t>
    </r>
    <r>
      <rPr>
        <sz val="10"/>
        <color theme="1"/>
        <rFont val="Tahoma"/>
        <family val="2"/>
        <charset val="204"/>
      </rPr>
      <t>)</t>
    </r>
  </si>
  <si>
    <t>3.2.1</t>
  </si>
  <si>
    <r>
      <t>Ставка налога на имущество, установленная в соответствующем субъекте Российской Федерации (без учета специальных льгот по налогу на имущество организаций) в соответствии с законодательством Российской Федерации о налогах и сборах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им</t>
    </r>
    <r>
      <rPr>
        <sz val="10"/>
        <color theme="1"/>
        <rFont val="Tahoma"/>
        <family val="2"/>
        <charset val="204"/>
      </rPr>
      <t>)</t>
    </r>
  </si>
  <si>
    <t>3.2.2</t>
  </si>
  <si>
    <t>3.3</t>
  </si>
  <si>
    <r>
      <t>Расходы на уплату земельного налога в i-м расчетном периоде регулирования, тыс. руб. (</t>
    </r>
    <r>
      <rPr>
        <b/>
        <sz val="11"/>
        <color indexed="8"/>
        <rFont val="Tahoma"/>
        <family val="2"/>
        <charset val="204"/>
      </rPr>
      <t>Н</t>
    </r>
    <r>
      <rPr>
        <b/>
        <vertAlign val="subscript"/>
        <sz val="11"/>
        <color theme="1"/>
        <rFont val="Tahoma"/>
        <family val="2"/>
        <charset val="204"/>
      </rPr>
      <t>i</t>
    </r>
    <r>
      <rPr>
        <b/>
        <vertAlign val="superscript"/>
        <sz val="11"/>
        <color theme="1"/>
        <rFont val="Tahoma"/>
        <family val="2"/>
        <charset val="204"/>
      </rPr>
      <t>з</t>
    </r>
    <r>
      <rPr>
        <sz val="10"/>
        <color theme="1"/>
        <rFont val="Tahoma"/>
        <family val="2"/>
        <charset val="204"/>
      </rPr>
      <t>)</t>
    </r>
  </si>
  <si>
    <t>3.3.1</t>
  </si>
  <si>
    <r>
      <t>Ставка земельного налога, установленная в соответствии с законодательством Российской Федерации о налогах и сборах и нормативными правовыми актами представительных органов муниципального образования, на территории которого находится система теплоснабжения,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з</t>
    </r>
    <r>
      <rPr>
        <sz val="10"/>
        <color theme="1"/>
        <rFont val="Tahoma"/>
        <family val="2"/>
        <charset val="204"/>
      </rPr>
      <t>)</t>
    </r>
  </si>
  <si>
    <t>3.3.2</t>
  </si>
  <si>
    <r>
      <t>Стоимость земельного участка для размещения котельной в i-м расчетном периоде регулирования, тыс.руб. (</t>
    </r>
    <r>
      <rPr>
        <b/>
        <sz val="10"/>
        <color theme="1"/>
        <rFont val="Tahoma"/>
        <family val="2"/>
        <charset val="204"/>
      </rPr>
      <t>З</t>
    </r>
    <r>
      <rPr>
        <b/>
        <vertAlign val="subscript"/>
        <sz val="10"/>
        <color theme="1"/>
        <rFont val="Tahoma"/>
        <family val="2"/>
        <charset val="204"/>
      </rPr>
      <t>i,k</t>
    </r>
    <r>
      <rPr>
        <sz val="10"/>
        <color theme="1"/>
        <rFont val="Tahoma"/>
        <family val="2"/>
        <charset val="204"/>
      </rPr>
      <t>)</t>
    </r>
  </si>
  <si>
    <t>4</t>
  </si>
  <si>
    <t>Параметры, использованные при расчете составляющей предельного уровня цены на тепловую энергию (мощность), обеспечивающей компенсацию прочих расходов при производстве тепловой энергии котельной в i-м расчетном периоде регулирования</t>
  </si>
  <si>
    <t>4.1</t>
  </si>
  <si>
    <r>
      <t>Расходы на техническое обслуживание и ремонт основных средств котельной с использованием угля и тепловых сетей в базовом (2019) году, тыс. руб. (</t>
    </r>
    <r>
      <rPr>
        <b/>
        <sz val="11"/>
        <color theme="1"/>
        <rFont val="Tahoma"/>
        <family val="2"/>
        <charset val="204"/>
      </rPr>
      <t>ТО</t>
    </r>
    <r>
      <rPr>
        <b/>
        <vertAlign val="subscript"/>
        <sz val="11"/>
        <color theme="1"/>
        <rFont val="Tahoma"/>
        <family val="2"/>
        <charset val="204"/>
      </rPr>
      <t>б,k</t>
    </r>
    <r>
      <rPr>
        <sz val="10"/>
        <color theme="1"/>
        <rFont val="Tahoma"/>
        <family val="2"/>
        <charset val="204"/>
      </rPr>
      <t>)</t>
    </r>
  </si>
  <si>
    <t>4.1.1</t>
  </si>
  <si>
    <r>
      <t>Базовая величина капитальных затрат на основные средства котельной с использованием угля в базовом году, тыс. руб. (</t>
    </r>
    <r>
      <rPr>
        <b/>
        <i/>
        <sz val="11"/>
        <color theme="1"/>
        <rFont val="Tahoma"/>
        <family val="2"/>
        <charset val="204"/>
      </rPr>
      <t>КЗО</t>
    </r>
    <r>
      <rPr>
        <b/>
        <i/>
        <vertAlign val="subscript"/>
        <sz val="11"/>
        <color theme="1"/>
        <rFont val="Tahoma"/>
        <family val="2"/>
        <charset val="204"/>
      </rPr>
      <t>б,k</t>
    </r>
    <r>
      <rPr>
        <b/>
        <i/>
        <vertAlign val="superscript"/>
        <sz val="11"/>
        <color theme="1"/>
        <rFont val="Tahoma"/>
        <family val="2"/>
        <charset val="204"/>
      </rPr>
      <t>кот(б)</t>
    </r>
    <r>
      <rPr>
        <i/>
        <sz val="10"/>
        <color theme="1"/>
        <rFont val="Tahoma"/>
        <family val="2"/>
        <charset val="204"/>
      </rPr>
      <t>)</t>
    </r>
  </si>
  <si>
    <t>4.1.2</t>
  </si>
  <si>
    <r>
      <t>Коэффициент расходов на техническое обслуживание и ремонт основных средств котельной (</t>
    </r>
    <r>
      <rPr>
        <b/>
        <i/>
        <sz val="11"/>
        <color theme="1"/>
        <rFont val="Tahoma"/>
        <family val="2"/>
        <charset val="204"/>
      </rPr>
      <t>К</t>
    </r>
    <r>
      <rPr>
        <b/>
        <i/>
        <vertAlign val="subscript"/>
        <sz val="11"/>
        <color theme="1"/>
        <rFont val="Tahoma"/>
        <family val="2"/>
        <charset val="204"/>
      </rPr>
      <t>k</t>
    </r>
    <r>
      <rPr>
        <b/>
        <i/>
        <vertAlign val="superscript"/>
        <sz val="11"/>
        <color theme="1"/>
        <rFont val="Tahoma"/>
        <family val="2"/>
        <charset val="204"/>
      </rPr>
      <t>кот, ТО</t>
    </r>
    <r>
      <rPr>
        <i/>
        <sz val="10"/>
        <color theme="1"/>
        <rFont val="Tahoma"/>
        <family val="2"/>
        <charset val="204"/>
      </rPr>
      <t>)</t>
    </r>
  </si>
  <si>
    <t>4.1.3</t>
  </si>
  <si>
    <r>
      <t>Базовая величина капитальных затрат на основные средства тепловых сетей в базовом году, тыс. руб. (</t>
    </r>
    <r>
      <rPr>
        <b/>
        <i/>
        <sz val="11"/>
        <color theme="1"/>
        <rFont val="Tahoma"/>
        <family val="2"/>
        <charset val="204"/>
      </rPr>
      <t>КЗО</t>
    </r>
    <r>
      <rPr>
        <b/>
        <i/>
        <vertAlign val="subscript"/>
        <sz val="11"/>
        <color theme="1"/>
        <rFont val="Tahoma"/>
        <family val="2"/>
        <charset val="204"/>
      </rPr>
      <t>б</t>
    </r>
    <r>
      <rPr>
        <b/>
        <i/>
        <vertAlign val="superscript"/>
        <sz val="11"/>
        <color theme="1"/>
        <rFont val="Tahoma"/>
        <family val="2"/>
        <charset val="204"/>
      </rPr>
      <t>сети(б)</t>
    </r>
    <r>
      <rPr>
        <i/>
        <sz val="10"/>
        <color theme="1"/>
        <rFont val="Tahoma"/>
        <family val="2"/>
        <charset val="204"/>
      </rPr>
      <t>)</t>
    </r>
  </si>
  <si>
    <t>4.1.4</t>
  </si>
  <si>
    <r>
      <t>Коэффициент расходов на техническое обслуживание и ремонт основных средств тепловых сетей (</t>
    </r>
    <r>
      <rPr>
        <b/>
        <i/>
        <sz val="11"/>
        <color theme="1"/>
        <rFont val="Tahoma"/>
        <family val="2"/>
        <charset val="204"/>
      </rPr>
      <t>К</t>
    </r>
    <r>
      <rPr>
        <b/>
        <i/>
        <vertAlign val="superscript"/>
        <sz val="11"/>
        <color theme="1"/>
        <rFont val="Tahoma"/>
        <family val="2"/>
        <charset val="204"/>
      </rPr>
      <t>сети, ТО</t>
    </r>
    <r>
      <rPr>
        <i/>
        <sz val="10"/>
        <color theme="1"/>
        <rFont val="Tahoma"/>
        <family val="2"/>
        <charset val="204"/>
      </rPr>
      <t>)</t>
    </r>
  </si>
  <si>
    <t>4.2</t>
  </si>
  <si>
    <r>
      <t>Расходы на электрическую энергию на собственные нужды котельной с использованием угля в базовом (2019) году, тыс. руб. (</t>
    </r>
    <r>
      <rPr>
        <b/>
        <sz val="11"/>
        <color theme="1"/>
        <rFont val="Tahoma"/>
        <family val="2"/>
        <charset val="204"/>
      </rPr>
      <t>РЭ</t>
    </r>
    <r>
      <rPr>
        <b/>
        <vertAlign val="subscript"/>
        <sz val="11"/>
        <color theme="1"/>
        <rFont val="Tahoma"/>
        <family val="2"/>
        <charset val="204"/>
      </rPr>
      <t>б,k</t>
    </r>
    <r>
      <rPr>
        <sz val="10"/>
        <color theme="1"/>
        <rFont val="Tahoma"/>
        <family val="2"/>
        <charset val="204"/>
      </rPr>
      <t>)</t>
    </r>
  </si>
  <si>
    <t>4.2.1</t>
  </si>
  <si>
    <t>Наименование гарантирующего поставщика</t>
  </si>
  <si>
    <t>4.2.2</t>
  </si>
  <si>
    <r>
      <t>Среднеарифметическая величина из значений цен (тарифов) на электрическую энергию (мощность), поставляемую покупателям на розничном рынке, функционирующем в поселении или городском округе, на территории которого находится система теплоснабжения, в базовом (2019) году для категории потребителей, установленной технико-экономическими параметрами работы котельных и тепловых сетей, без НДС, руб./кВтч (</t>
    </r>
    <r>
      <rPr>
        <b/>
        <sz val="11"/>
        <color theme="1"/>
        <rFont val="Tahoma"/>
        <family val="2"/>
        <charset val="204"/>
      </rPr>
      <t>ЦЭ</t>
    </r>
    <r>
      <rPr>
        <b/>
        <vertAlign val="subscript"/>
        <sz val="11"/>
        <color theme="1"/>
        <rFont val="Tahoma"/>
        <family val="2"/>
        <charset val="204"/>
      </rPr>
      <t>б</t>
    </r>
    <r>
      <rPr>
        <sz val="10"/>
        <color theme="1"/>
        <rFont val="Tahoma"/>
        <family val="2"/>
        <charset val="204"/>
      </rPr>
      <t>)</t>
    </r>
  </si>
  <si>
    <t>4.2.3</t>
  </si>
  <si>
    <r>
      <t>Общая максимальная мощность энергопринимающих устройств котельной с использованием угля, кВт (</t>
    </r>
    <r>
      <rPr>
        <b/>
        <i/>
        <sz val="11"/>
        <color theme="1"/>
        <rFont val="Tahoma"/>
        <family val="2"/>
        <charset val="204"/>
      </rPr>
      <t>Э</t>
    </r>
    <r>
      <rPr>
        <b/>
        <i/>
        <vertAlign val="subscript"/>
        <sz val="11"/>
        <color theme="1"/>
        <rFont val="Tahoma"/>
        <family val="2"/>
        <charset val="204"/>
      </rPr>
      <t>k</t>
    </r>
    <r>
      <rPr>
        <i/>
        <sz val="10"/>
        <color theme="1"/>
        <rFont val="Tahoma"/>
        <family val="2"/>
        <charset val="204"/>
      </rPr>
      <t>)</t>
    </r>
  </si>
  <si>
    <t>4.2.4</t>
  </si>
  <si>
    <r>
      <t>Продолжительность годовой работы оборудования котельной с учетом коэффициента готовности, ч (</t>
    </r>
    <r>
      <rPr>
        <b/>
        <sz val="11"/>
        <color theme="1"/>
        <rFont val="Tahoma"/>
        <family val="2"/>
        <charset val="204"/>
      </rPr>
      <t>ГР</t>
    </r>
    <r>
      <rPr>
        <sz val="10"/>
        <color theme="1"/>
        <rFont val="Tahoma"/>
        <family val="2"/>
        <charset val="204"/>
      </rPr>
      <t>)</t>
    </r>
  </si>
  <si>
    <t>4.2.5</t>
  </si>
  <si>
    <r>
      <t>Коэффициент использования установленной тепловой мощности котельной (</t>
    </r>
    <r>
      <rPr>
        <b/>
        <i/>
        <sz val="11"/>
        <color theme="1"/>
        <rFont val="Tahoma"/>
        <family val="2"/>
        <charset val="204"/>
      </rPr>
      <t>КИУМ</t>
    </r>
    <r>
      <rPr>
        <i/>
        <sz val="10"/>
        <color theme="1"/>
        <rFont val="Tahoma"/>
        <family val="2"/>
        <charset val="204"/>
      </rPr>
      <t>)</t>
    </r>
  </si>
  <si>
    <t>4.3</t>
  </si>
  <si>
    <r>
      <t>Расходы на водоподготовку и водоотведение котельной в базовом (2019) году, тыс. руб. (</t>
    </r>
    <r>
      <rPr>
        <b/>
        <sz val="11"/>
        <color theme="1"/>
        <rFont val="Tahoma"/>
        <family val="2"/>
        <charset val="204"/>
      </rPr>
      <t>РВ</t>
    </r>
    <r>
      <rPr>
        <b/>
        <vertAlign val="subscript"/>
        <sz val="11"/>
        <color theme="1"/>
        <rFont val="Tahoma"/>
        <family val="2"/>
        <charset val="204"/>
      </rPr>
      <t>б</t>
    </r>
    <r>
      <rPr>
        <sz val="10"/>
        <color theme="1"/>
        <rFont val="Tahoma"/>
        <family val="2"/>
        <charset val="204"/>
      </rPr>
      <t>)</t>
    </r>
  </si>
  <si>
    <t>4.3.1</t>
  </si>
  <si>
    <t>4.3.2</t>
  </si>
  <si>
    <t>Тариф на питьевую воду (питьевое водоснабжение), действующий на день окончания базового (2019) года, без НДС, руб./куб. м</t>
  </si>
  <si>
    <t>4.3.3</t>
  </si>
  <si>
    <t>4.3.4</t>
  </si>
  <si>
    <t>Тариф на водоотведение, действующий на день окончания базового (2019) года, без НДС, руб./куб. м</t>
  </si>
  <si>
    <t>4.3.5</t>
  </si>
  <si>
    <t>Расход воды на водоподготовку, куб.м/год</t>
  </si>
  <si>
    <t>4.3.6</t>
  </si>
  <si>
    <t>Расход воды на собственные нужды котельной, куб.м/год</t>
  </si>
  <si>
    <t>4.3.7</t>
  </si>
  <si>
    <t>Объем водоотведения, куб.м/год</t>
  </si>
  <si>
    <t>4.4</t>
  </si>
  <si>
    <r>
      <t>Расходы на оплату труда персонала котельной с использованием угля в базовом (2019) году, тыс. руб. (</t>
    </r>
    <r>
      <rPr>
        <b/>
        <sz val="11"/>
        <color theme="1"/>
        <rFont val="Tahoma"/>
        <family val="2"/>
        <charset val="204"/>
      </rPr>
      <t>РП</t>
    </r>
    <r>
      <rPr>
        <b/>
        <vertAlign val="subscript"/>
        <sz val="11"/>
        <color theme="1"/>
        <rFont val="Tahoma"/>
        <family val="2"/>
        <charset val="204"/>
      </rPr>
      <t>б,k</t>
    </r>
    <r>
      <rPr>
        <sz val="10"/>
        <color theme="1"/>
        <rFont val="Tahoma"/>
        <family val="2"/>
        <charset val="204"/>
      </rPr>
      <t>)</t>
    </r>
  </si>
  <si>
    <t>4.4.1</t>
  </si>
  <si>
    <t>Заработная плата сотрудников котельной, производящей тепловую энергию с использованием угля, в базовом (2019) году, тыс. руб.</t>
  </si>
  <si>
    <t>4.4.2</t>
  </si>
  <si>
    <r>
      <t>Расходы на уплату в базовом (2019) году страховых взносов по персоналу котельной, определяемые в соответствии с требованиями законодательства Российской Федерации о страховых взносах исходя из расходов на оплату труда персонала котельной, тыс. руб. (</t>
    </r>
    <r>
      <rPr>
        <b/>
        <sz val="11"/>
        <color theme="1"/>
        <rFont val="Tahoma"/>
        <family val="2"/>
        <charset val="204"/>
      </rPr>
      <t>Р</t>
    </r>
    <r>
      <rPr>
        <b/>
        <vertAlign val="subscript"/>
        <sz val="11"/>
        <color theme="1"/>
        <rFont val="Tahoma"/>
        <family val="2"/>
        <charset val="204"/>
      </rPr>
      <t>б,k</t>
    </r>
    <r>
      <rPr>
        <b/>
        <vertAlign val="superscript"/>
        <sz val="11"/>
        <color theme="1"/>
        <rFont val="Tahoma"/>
        <family val="2"/>
        <charset val="204"/>
      </rPr>
      <t>СВ</t>
    </r>
    <r>
      <rPr>
        <sz val="10"/>
        <color theme="1"/>
        <rFont val="Tahoma"/>
        <family val="2"/>
        <charset val="204"/>
      </rPr>
      <t>)</t>
    </r>
  </si>
  <si>
    <t>4.5</t>
  </si>
  <si>
    <r>
      <t>Иные прочие расходы при производстве тепловой энергии котельной в i-м расчетном периоде регулирования, тыс. руб. (</t>
    </r>
    <r>
      <rPr>
        <b/>
        <sz val="11"/>
        <color theme="1"/>
        <rFont val="Tahoma"/>
        <family val="2"/>
        <charset val="204"/>
      </rPr>
      <t>ПР</t>
    </r>
    <r>
      <rPr>
        <b/>
        <vertAlign val="subscript"/>
        <sz val="11"/>
        <color theme="1"/>
        <rFont val="Tahoma"/>
        <family val="2"/>
        <charset val="204"/>
      </rPr>
      <t>i</t>
    </r>
    <r>
      <rPr>
        <b/>
        <vertAlign val="superscript"/>
        <sz val="11"/>
        <color theme="1"/>
        <rFont val="Tahoma"/>
        <family val="2"/>
        <charset val="204"/>
      </rPr>
      <t>иные</t>
    </r>
    <r>
      <rPr>
        <sz val="11"/>
        <color theme="1"/>
        <rFont val="Tahoma"/>
        <family val="2"/>
        <charset val="204"/>
      </rPr>
      <t>)</t>
    </r>
  </si>
  <si>
    <t>4.5.1</t>
  </si>
  <si>
    <r>
      <t>Расходы на плату за выбросы загрязняющих веществ в атмосферный воздух в пределах установленных нормативов и (или) лимитов, на утилизацию и размещение золы и шлака для котельной с использованием угля в i-м расчетном периоде регулирования, тыс. руб. (</t>
    </r>
    <r>
      <rPr>
        <b/>
        <sz val="11"/>
        <color theme="1"/>
        <rFont val="Tahoma"/>
        <family val="2"/>
        <charset val="204"/>
      </rPr>
      <t>ЗВ</t>
    </r>
    <r>
      <rPr>
        <b/>
        <vertAlign val="subscript"/>
        <sz val="11"/>
        <color theme="1"/>
        <rFont val="Tahoma"/>
        <family val="2"/>
        <charset val="204"/>
      </rPr>
      <t>i</t>
    </r>
    <r>
      <rPr>
        <b/>
        <vertAlign val="superscript"/>
        <sz val="11"/>
        <color theme="1"/>
        <rFont val="Tahoma"/>
        <family val="2"/>
        <charset val="204"/>
      </rPr>
      <t>уголь</t>
    </r>
    <r>
      <rPr>
        <sz val="10"/>
        <color theme="1"/>
        <rFont val="Tahoma"/>
        <family val="2"/>
        <charset val="204"/>
      </rPr>
      <t>)</t>
    </r>
  </si>
  <si>
    <t>4.5.1.1</t>
  </si>
  <si>
    <r>
      <t>Дополнительные расходы на плату за выбросы загрязняющих веществ в атмосферный воздух в пределах установленных нормативов и (или) лимитов для котельной с использованием угля (</t>
    </r>
    <r>
      <rPr>
        <b/>
        <sz val="11"/>
        <color theme="1"/>
        <rFont val="Tahoma"/>
        <family val="2"/>
        <charset val="204"/>
      </rPr>
      <t>Y</t>
    </r>
    <r>
      <rPr>
        <b/>
        <vertAlign val="subscript"/>
        <sz val="11"/>
        <color theme="1"/>
        <rFont val="Tahoma"/>
        <family val="2"/>
        <charset val="204"/>
      </rPr>
      <t>i</t>
    </r>
    <r>
      <rPr>
        <b/>
        <vertAlign val="superscript"/>
        <sz val="11"/>
        <color theme="1"/>
        <rFont val="Tahoma"/>
        <family val="2"/>
        <charset val="204"/>
      </rPr>
      <t>уголь</t>
    </r>
    <r>
      <rPr>
        <sz val="10"/>
        <color theme="1"/>
        <rFont val="Tahoma"/>
        <family val="2"/>
        <charset val="204"/>
      </rPr>
      <t>)</t>
    </r>
  </si>
  <si>
    <t>4.5.1.1.1</t>
  </si>
  <si>
    <r>
      <t>Базовая величина платы за выбросы загрязняющих веществ в атмосферный воздух, руб. (</t>
    </r>
    <r>
      <rPr>
        <b/>
        <i/>
        <sz val="10"/>
        <color theme="1"/>
        <rFont val="Tahoma"/>
        <family val="2"/>
        <charset val="204"/>
      </rPr>
      <t>ПВ</t>
    </r>
    <r>
      <rPr>
        <b/>
        <i/>
        <vertAlign val="subscript"/>
        <sz val="10"/>
        <color theme="1"/>
        <rFont val="Tahoma"/>
        <family val="2"/>
        <charset val="204"/>
      </rPr>
      <t>б</t>
    </r>
    <r>
      <rPr>
        <i/>
        <sz val="10"/>
        <color theme="1"/>
        <rFont val="Tahoma"/>
        <family val="2"/>
        <charset val="204"/>
      </rPr>
      <t>)</t>
    </r>
  </si>
  <si>
    <t>4.5.1.1.2</t>
  </si>
  <si>
    <r>
      <t>Коэффициент, применяемый к базовой величине платы за выбросы загрязняющих веществ в атмосферный воздух (</t>
    </r>
    <r>
      <rPr>
        <b/>
        <sz val="10"/>
        <color theme="1"/>
        <rFont val="Tahoma"/>
        <family val="2"/>
        <charset val="204"/>
      </rPr>
      <t>К</t>
    </r>
    <r>
      <rPr>
        <b/>
        <vertAlign val="subscript"/>
        <sz val="10"/>
        <color theme="1"/>
        <rFont val="Tahoma"/>
        <family val="2"/>
        <charset val="204"/>
      </rPr>
      <t>i</t>
    </r>
    <r>
      <rPr>
        <b/>
        <vertAlign val="superscript"/>
        <sz val="10"/>
        <color theme="1"/>
        <rFont val="Tahoma"/>
        <family val="2"/>
        <charset val="204"/>
      </rPr>
      <t>ОС</t>
    </r>
    <r>
      <rPr>
        <sz val="10"/>
        <color theme="1"/>
        <rFont val="Tahoma"/>
        <family val="2"/>
        <charset val="204"/>
      </rPr>
      <t>)</t>
    </r>
  </si>
  <si>
    <t>5</t>
  </si>
  <si>
    <t>Параметры, использованные при расчете составляющей предельного уровня цены на тепловую энергию (мощность), обеспечивающей создание резерва по сомнительным долгам в i-м расчетном периоде регулирования</t>
  </si>
  <si>
    <t>5.1</t>
  </si>
  <si>
    <r>
      <t>Коэффициент, отражающий размер резерва по сомнительным долгам (</t>
    </r>
    <r>
      <rPr>
        <b/>
        <sz val="11"/>
        <color theme="1"/>
        <rFont val="Tahoma"/>
        <family val="2"/>
        <charset val="204"/>
      </rPr>
      <t>k</t>
    </r>
    <r>
      <rPr>
        <b/>
        <vertAlign val="superscript"/>
        <sz val="11"/>
        <color theme="1"/>
        <rFont val="Tahoma"/>
        <family val="2"/>
        <charset val="204"/>
      </rPr>
      <t>РД</t>
    </r>
    <r>
      <rPr>
        <sz val="10"/>
        <color theme="1"/>
        <rFont val="Tahoma"/>
        <family val="2"/>
        <charset val="204"/>
      </rPr>
      <t>)</t>
    </r>
  </si>
  <si>
    <t>6</t>
  </si>
  <si>
    <t>Параметры, использованные при расчете составляющей предельного уровня цены на тепловую энергию (мощность), обеспечивающей учет отклонений фактических показателей от прогнозных показателей, используемых при расчете предельного уровня цены на тепловую энергию (мощность), в i-м расчетном периоде регулирования</t>
  </si>
  <si>
    <t>6.1</t>
  </si>
  <si>
    <r>
      <t xml:space="preserve">Составляющая предельного уровня цены на тепловую энергию (мощность), обеспечивающая учет отклонений фактических показателей от прогнозных показателей при расчете составляющей предельного уровня цены на тепловую энергию (мощность), обеспечивающей компенсацию расходов на топливо при производстве тепловой энергии котельной в (i-2)-м расчетном периоде регулирования, определяемой в  i-м расчетном периоде регулирования, руб./Гкал </t>
    </r>
    <r>
      <rPr>
        <sz val="11"/>
        <color theme="1"/>
        <rFont val="Tahoma"/>
        <family val="2"/>
        <charset val="204"/>
      </rPr>
      <t>(</t>
    </r>
    <r>
      <rPr>
        <b/>
        <sz val="11"/>
        <color theme="1"/>
        <rFont val="Tahoma"/>
        <family val="2"/>
        <charset val="204"/>
      </rPr>
      <t>ΔPT</t>
    </r>
    <r>
      <rPr>
        <b/>
        <vertAlign val="subscript"/>
        <sz val="11"/>
        <color theme="1"/>
        <rFont val="Tahoma"/>
        <family val="2"/>
        <charset val="204"/>
      </rPr>
      <t>i-2</t>
    </r>
    <r>
      <rPr>
        <sz val="11"/>
        <color theme="1"/>
        <rFont val="Tahoma"/>
        <family val="2"/>
        <charset val="204"/>
      </rPr>
      <t>)</t>
    </r>
  </si>
  <si>
    <t>-</t>
  </si>
  <si>
    <t>6.1.1</t>
  </si>
  <si>
    <r>
      <t>Фактическая цена на k-й вид топлива, используемый при производстве тепловой энергии котельной, с учетом затрат на его доставку, сложившаяся в системе теплоснабжения в (i-2)-м расчетном периоде регулирования, без НДС,  руб./т н. т. (руб./тыс. куб. м) (</t>
    </r>
    <r>
      <rPr>
        <b/>
        <sz val="11"/>
        <color theme="1"/>
        <rFont val="Tahoma"/>
        <family val="2"/>
        <charset val="204"/>
      </rPr>
      <t>ЦТ</t>
    </r>
    <r>
      <rPr>
        <b/>
        <vertAlign val="subscript"/>
        <sz val="11"/>
        <color theme="1"/>
        <rFont val="Tahoma"/>
        <family val="2"/>
        <charset val="204"/>
      </rPr>
      <t>i-2,k</t>
    </r>
    <r>
      <rPr>
        <b/>
        <vertAlign val="superscript"/>
        <sz val="11"/>
        <color theme="1"/>
        <rFont val="Tahoma"/>
        <family val="2"/>
        <charset val="204"/>
      </rPr>
      <t>ф, нат.</t>
    </r>
    <r>
      <rPr>
        <sz val="10"/>
        <color theme="1"/>
        <rFont val="Tahoma"/>
        <family val="2"/>
        <charset val="204"/>
      </rPr>
      <t>)</t>
    </r>
  </si>
  <si>
    <t>6.2</t>
  </si>
  <si>
    <r>
      <t>Составляющая предельного уровня цены на тепловую энергию (мощность), обеспечивающая учет отклонений фактических показателей от прогнозных показателей при расчете составляющей предельного уровня цены на тепловую энергию (мощность), обеспечивающей компенсацию расходов на уплату налогов  в (i-2)-м расчетном периоде регулирования, определяемой в  i-м расчетном периоде регулирования, руб./Гкал (</t>
    </r>
    <r>
      <rPr>
        <b/>
        <sz val="11"/>
        <color theme="1"/>
        <rFont val="Tahoma"/>
        <family val="2"/>
        <charset val="204"/>
      </rPr>
      <t>ΔH</t>
    </r>
    <r>
      <rPr>
        <b/>
        <vertAlign val="subscript"/>
        <sz val="11"/>
        <color theme="1"/>
        <rFont val="Tahoma"/>
        <family val="2"/>
        <charset val="204"/>
      </rPr>
      <t>i-2</t>
    </r>
    <r>
      <rPr>
        <sz val="10"/>
        <color theme="1"/>
        <rFont val="Tahoma"/>
        <family val="2"/>
        <charset val="204"/>
      </rPr>
      <t>)</t>
    </r>
  </si>
  <si>
    <t>6.2.1</t>
  </si>
  <si>
    <r>
      <t>Фактическая ставка налога на прибыль от деятельности, связанной с производством и поставкой тепловой энергии (мощности), установленная в соответствии с законодательством Российской Федерации о налогах и сборах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п</t>
    </r>
    <r>
      <rPr>
        <sz val="10"/>
        <color theme="1"/>
        <rFont val="Tahoma"/>
        <family val="2"/>
        <charset val="204"/>
      </rPr>
      <t>)</t>
    </r>
  </si>
  <si>
    <t>6.2.2</t>
  </si>
  <si>
    <r>
      <t>Фактическая ставка налога на имущество, установленная в соответствующем субъекте Российской Федерации (без учета специальных льгот по налогу на имущество организаций) в соответствии с законодательством Российской Федерации о налогах и сборах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им</t>
    </r>
    <r>
      <rPr>
        <sz val="10"/>
        <color theme="1"/>
        <rFont val="Tahoma"/>
        <family val="2"/>
        <charset val="204"/>
      </rPr>
      <t>)</t>
    </r>
  </si>
  <si>
    <t>6.2.3</t>
  </si>
  <si>
    <r>
      <t>Фактическая ставка земельного налога, установленная в соответствии с законодательством Российской Федерации о налогах и сборах и нормативными правовыми актами представительных органов муниципального образования, на территории которого находится система теплоснабжения,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з</t>
    </r>
    <r>
      <rPr>
        <sz val="10"/>
        <color theme="1"/>
        <rFont val="Tahoma"/>
        <family val="2"/>
        <charset val="204"/>
      </rPr>
      <t>)</t>
    </r>
  </si>
  <si>
    <t>7</t>
  </si>
  <si>
    <r>
      <t>Объем полезного отпуска тепловой энергии котельной,  тыс. Гкал (</t>
    </r>
    <r>
      <rPr>
        <b/>
        <sz val="11"/>
        <color theme="1"/>
        <rFont val="Tahoma"/>
        <family val="2"/>
        <charset val="204"/>
      </rPr>
      <t>Q</t>
    </r>
    <r>
      <rPr>
        <b/>
        <vertAlign val="superscript"/>
        <sz val="11"/>
        <color theme="1"/>
        <rFont val="Tahoma"/>
        <family val="2"/>
        <charset val="204"/>
      </rPr>
      <t>ПО</t>
    </r>
    <r>
      <rPr>
        <b/>
        <sz val="10"/>
        <color theme="1"/>
        <rFont val="Tahoma"/>
        <family val="2"/>
        <charset val="204"/>
      </rPr>
      <t>)</t>
    </r>
  </si>
  <si>
    <t>7.1</t>
  </si>
  <si>
    <r>
      <t>Установленная тепловая мощность котельной, Гкал/ч (</t>
    </r>
    <r>
      <rPr>
        <b/>
        <i/>
        <sz val="11"/>
        <color theme="1"/>
        <rFont val="Tahoma"/>
        <family val="2"/>
        <charset val="204"/>
      </rPr>
      <t>p</t>
    </r>
    <r>
      <rPr>
        <i/>
        <sz val="10"/>
        <color theme="1"/>
        <rFont val="Tahoma"/>
        <family val="2"/>
        <charset val="204"/>
      </rPr>
      <t>)</t>
    </r>
  </si>
  <si>
    <t>7.2</t>
  </si>
  <si>
    <r>
      <t>Коэффициент готовности, учитывающий продолжительность годовой работы оборудования (</t>
    </r>
    <r>
      <rPr>
        <b/>
        <i/>
        <sz val="11"/>
        <color theme="1"/>
        <rFont val="Tahoma"/>
        <family val="2"/>
        <charset val="204"/>
      </rPr>
      <t>К</t>
    </r>
    <r>
      <rPr>
        <b/>
        <i/>
        <vertAlign val="subscript"/>
        <sz val="11"/>
        <color theme="1"/>
        <rFont val="Tahoma"/>
        <family val="2"/>
        <charset val="204"/>
      </rPr>
      <t>r</t>
    </r>
    <r>
      <rPr>
        <i/>
        <sz val="10"/>
        <color theme="1"/>
        <rFont val="Tahoma"/>
        <family val="2"/>
        <charset val="204"/>
      </rPr>
      <t>)</t>
    </r>
  </si>
  <si>
    <t>7.3</t>
  </si>
  <si>
    <r>
      <t>Коэффициент использования установленной тепловой мощности котельной (</t>
    </r>
    <r>
      <rPr>
        <b/>
        <i/>
        <sz val="11"/>
        <rFont val="Tahoma"/>
        <family val="2"/>
        <charset val="204"/>
      </rPr>
      <t>КИУМ</t>
    </r>
    <r>
      <rPr>
        <i/>
        <sz val="10"/>
        <rFont val="Tahoma"/>
        <family val="2"/>
        <charset val="204"/>
      </rPr>
      <t>)</t>
    </r>
  </si>
  <si>
    <t>8</t>
  </si>
  <si>
    <r>
      <t>Прогнозный индекс цен производителей промышленной продукции (накопленным итогом), % (</t>
    </r>
    <r>
      <rPr>
        <b/>
        <sz val="11"/>
        <rFont val="Tahoma"/>
        <family val="2"/>
        <charset val="204"/>
      </rPr>
      <t>ИЦП</t>
    </r>
    <r>
      <rPr>
        <b/>
        <vertAlign val="subscript"/>
        <sz val="11"/>
        <rFont val="Tahoma"/>
        <family val="2"/>
        <charset val="204"/>
      </rPr>
      <t>i</t>
    </r>
    <r>
      <rPr>
        <b/>
        <sz val="10"/>
        <rFont val="Tahoma"/>
        <family val="2"/>
        <charset val="204"/>
      </rPr>
      <t>)</t>
    </r>
  </si>
  <si>
    <t>8.1</t>
  </si>
  <si>
    <r>
      <t>Индекс цен производителей промышленной продукции (в среднем за год к предыдущему году), % г/г (</t>
    </r>
    <r>
      <rPr>
        <b/>
        <sz val="11"/>
        <color indexed="8"/>
        <rFont val="Tahoma"/>
        <family val="2"/>
        <charset val="204"/>
      </rPr>
      <t>ИЦП</t>
    </r>
    <r>
      <rPr>
        <b/>
        <vertAlign val="superscript"/>
        <sz val="11"/>
        <color indexed="8"/>
        <rFont val="Tahoma"/>
        <family val="2"/>
        <charset val="204"/>
      </rPr>
      <t>п</t>
    </r>
    <r>
      <rPr>
        <b/>
        <vertAlign val="subscript"/>
        <sz val="11"/>
        <color indexed="8"/>
        <rFont val="Tahoma"/>
        <family val="2"/>
        <charset val="204"/>
      </rPr>
      <t>б+1</t>
    </r>
    <r>
      <rPr>
        <b/>
        <sz val="11"/>
        <color indexed="8"/>
        <rFont val="Tahoma"/>
        <family val="2"/>
        <charset val="204"/>
      </rPr>
      <t>, ИЦП</t>
    </r>
    <r>
      <rPr>
        <b/>
        <vertAlign val="superscript"/>
        <sz val="11"/>
        <color indexed="8"/>
        <rFont val="Tahoma"/>
        <family val="2"/>
        <charset val="204"/>
      </rPr>
      <t>п</t>
    </r>
    <r>
      <rPr>
        <b/>
        <vertAlign val="subscript"/>
        <sz val="11"/>
        <color indexed="8"/>
        <rFont val="Tahoma"/>
        <family val="2"/>
        <charset val="204"/>
      </rPr>
      <t>б+2</t>
    </r>
    <r>
      <rPr>
        <b/>
        <sz val="11"/>
        <color indexed="8"/>
        <rFont val="Tahoma"/>
        <family val="2"/>
        <charset val="204"/>
      </rPr>
      <t>,…,ИЦП</t>
    </r>
    <r>
      <rPr>
        <b/>
        <vertAlign val="superscript"/>
        <sz val="11"/>
        <color indexed="8"/>
        <rFont val="Tahoma"/>
        <family val="2"/>
        <charset val="204"/>
      </rPr>
      <t>п</t>
    </r>
    <r>
      <rPr>
        <b/>
        <vertAlign val="subscript"/>
        <sz val="11"/>
        <color indexed="8"/>
        <rFont val="Tahoma"/>
        <family val="2"/>
        <charset val="204"/>
      </rPr>
      <t>i</t>
    </r>
    <r>
      <rPr>
        <sz val="10"/>
        <color indexed="8"/>
        <rFont val="Tahoma"/>
        <family val="2"/>
        <charset val="204"/>
      </rPr>
      <t>)</t>
    </r>
  </si>
  <si>
    <t>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</si>
</sst>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
  </numFmts>
  <fonts count="33" x14ac:knownFonts="1">
    <font>
      <sz val="11"/>
      <color theme="1"/>
      <name val="Calibri"/>
      <family val="2"/>
      <charset val="204"/>
      <scheme val="minor"/>
    </font>
    <font>
      <sz val="11"/>
      <color theme="1"/>
      <name val="Calibri"/>
      <family val="2"/>
      <charset val="204"/>
      <scheme val="minor"/>
    </font>
    <font>
      <sz val="10"/>
      <color indexed="8"/>
      <name val="Tahoma"/>
      <family val="2"/>
      <charset val="204"/>
    </font>
    <font>
      <b/>
      <sz val="11"/>
      <name val="Tahoma"/>
      <family val="2"/>
      <charset val="204"/>
    </font>
    <font>
      <b/>
      <sz val="10"/>
      <color indexed="8"/>
      <name val="Tahoma"/>
      <family val="2"/>
      <charset val="204"/>
    </font>
    <font>
      <b/>
      <sz val="11"/>
      <color theme="1"/>
      <name val="Tahoma"/>
      <family val="2"/>
      <charset val="204"/>
    </font>
    <font>
      <b/>
      <vertAlign val="subscript"/>
      <sz val="11"/>
      <color theme="1"/>
      <name val="Tahoma"/>
      <family val="2"/>
      <charset val="204"/>
    </font>
    <font>
      <sz val="10"/>
      <color theme="1"/>
      <name val="Tahoma"/>
      <family val="2"/>
      <charset val="204"/>
    </font>
    <font>
      <b/>
      <sz val="11"/>
      <color theme="1"/>
      <name val="Calibri"/>
      <family val="2"/>
      <charset val="204"/>
    </font>
    <font>
      <b/>
      <vertAlign val="superscript"/>
      <sz val="11"/>
      <color theme="1"/>
      <name val="Tahoma"/>
      <family val="2"/>
      <charset val="204"/>
    </font>
    <font>
      <i/>
      <sz val="10"/>
      <color indexed="8"/>
      <name val="Tahoma"/>
      <family val="2"/>
      <charset val="204"/>
    </font>
    <font>
      <b/>
      <i/>
      <sz val="11"/>
      <color theme="1"/>
      <name val="Tahoma"/>
      <family val="2"/>
      <charset val="204"/>
    </font>
    <font>
      <b/>
      <i/>
      <vertAlign val="subscript"/>
      <sz val="11"/>
      <color theme="1"/>
      <name val="Tahoma"/>
      <family val="2"/>
      <charset val="204"/>
    </font>
    <font>
      <i/>
      <sz val="10"/>
      <color theme="1"/>
      <name val="Tahoma"/>
      <family val="2"/>
      <charset val="204"/>
    </font>
    <font>
      <sz val="10"/>
      <name val="Tahoma"/>
      <family val="2"/>
      <charset val="204"/>
    </font>
    <font>
      <b/>
      <vertAlign val="superscript"/>
      <sz val="11"/>
      <name val="Tahoma"/>
      <family val="2"/>
      <charset val="204"/>
    </font>
    <font>
      <b/>
      <i/>
      <sz val="10"/>
      <color theme="1"/>
      <name val="Tahoma"/>
      <family val="2"/>
      <charset val="204"/>
    </font>
    <font>
      <b/>
      <i/>
      <vertAlign val="superscript"/>
      <sz val="10"/>
      <color theme="1"/>
      <name val="Tahoma"/>
      <family val="2"/>
      <charset val="204"/>
    </font>
    <font>
      <sz val="11"/>
      <color theme="1"/>
      <name val="Tahoma"/>
      <family val="2"/>
      <charset val="204"/>
    </font>
    <font>
      <b/>
      <i/>
      <sz val="10"/>
      <color indexed="8"/>
      <name val="Tahoma"/>
      <family val="2"/>
      <charset val="204"/>
    </font>
    <font>
      <b/>
      <sz val="10"/>
      <color theme="1"/>
      <name val="Tahoma"/>
      <family val="2"/>
      <charset val="204"/>
    </font>
    <font>
      <b/>
      <vertAlign val="superscript"/>
      <sz val="10"/>
      <color theme="1"/>
      <name val="Tahoma"/>
      <family val="2"/>
      <charset val="204"/>
    </font>
    <font>
      <b/>
      <i/>
      <vertAlign val="subscript"/>
      <sz val="10"/>
      <color theme="1"/>
      <name val="Tahoma"/>
      <family val="2"/>
      <charset val="204"/>
    </font>
    <font>
      <b/>
      <i/>
      <vertAlign val="superscript"/>
      <sz val="11"/>
      <color theme="1"/>
      <name val="Tahoma"/>
      <family val="2"/>
      <charset val="204"/>
    </font>
    <font>
      <b/>
      <sz val="11"/>
      <color indexed="8"/>
      <name val="Tahoma"/>
      <family val="2"/>
      <charset val="204"/>
    </font>
    <font>
      <b/>
      <vertAlign val="subscript"/>
      <sz val="10"/>
      <color theme="1"/>
      <name val="Tahoma"/>
      <family val="2"/>
      <charset val="204"/>
    </font>
    <font>
      <b/>
      <i/>
      <sz val="11"/>
      <name val="Tahoma"/>
      <family val="2"/>
      <charset val="204"/>
    </font>
    <font>
      <i/>
      <sz val="10"/>
      <name val="Tahoma"/>
      <family val="2"/>
      <charset val="204"/>
    </font>
    <font>
      <sz val="10"/>
      <name val="Arial Cyr"/>
      <charset val="204"/>
    </font>
    <font>
      <b/>
      <sz val="10"/>
      <name val="Tahoma"/>
      <family val="2"/>
      <charset val="204"/>
    </font>
    <font>
      <b/>
      <vertAlign val="subscript"/>
      <sz val="11"/>
      <name val="Tahoma"/>
      <family val="2"/>
      <charset val="204"/>
    </font>
    <font>
      <b/>
      <vertAlign val="superscript"/>
      <sz val="11"/>
      <color indexed="8"/>
      <name val="Tahoma"/>
      <family val="2"/>
      <charset val="204"/>
    </font>
    <font>
      <b/>
      <vertAlign val="subscript"/>
      <sz val="11"/>
      <color indexed="8"/>
      <name val="Tahoma"/>
      <family val="2"/>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indexed="64"/>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diagonal/>
    </border>
    <border>
      <left style="thin">
        <color indexed="64"/>
      </left>
      <right style="medium">
        <color indexed="64"/>
      </right>
      <top/>
      <bottom/>
      <diagonal/>
    </border>
  </borders>
  <cellStyleXfs count="4">
    <xf numFmtId="0" fontId="0" fillId="0" borderId="0"/>
    <xf numFmtId="9" fontId="1" fillId="0" borderId="0" applyFont="0" applyFill="0" applyBorder="0" applyAlignment="0" applyProtection="0"/>
    <xf numFmtId="0" fontId="1" fillId="0" borderId="0"/>
    <xf numFmtId="0" fontId="28" fillId="0" borderId="0"/>
  </cellStyleXfs>
  <cellXfs count="125">
    <xf numFmtId="0" fontId="0" fillId="0" borderId="0" xfId="0"/>
    <xf numFmtId="10" fontId="2" fillId="2" borderId="0" xfId="2" applyNumberFormat="1" applyFont="1" applyFill="1" applyAlignment="1">
      <alignment wrapText="1"/>
    </xf>
    <xf numFmtId="0" fontId="2" fillId="2" borderId="0" xfId="2" applyFont="1" applyFill="1"/>
    <xf numFmtId="0" fontId="2" fillId="2" borderId="0" xfId="2" applyFont="1" applyFill="1" applyAlignment="1">
      <alignment wrapText="1"/>
    </xf>
    <xf numFmtId="0" fontId="2" fillId="2" borderId="0" xfId="2" applyFont="1" applyFill="1" applyAlignment="1">
      <alignment horizontal="right"/>
    </xf>
    <xf numFmtId="14" fontId="2" fillId="2" borderId="0" xfId="2" applyNumberFormat="1" applyFont="1" applyFill="1" applyAlignment="1">
      <alignment horizontal="center" vertical="center" wrapText="1"/>
    </xf>
    <xf numFmtId="0" fontId="4" fillId="2" borderId="0" xfId="2" applyFont="1" applyFill="1" applyAlignment="1">
      <alignment horizontal="left"/>
    </xf>
    <xf numFmtId="0" fontId="2" fillId="2" borderId="0" xfId="2" applyFont="1" applyFill="1" applyAlignment="1">
      <alignment horizontal="center" vertical="center"/>
    </xf>
    <xf numFmtId="0" fontId="2" fillId="2" borderId="0" xfId="2" applyFont="1" applyFill="1" applyBorder="1" applyAlignment="1">
      <alignment wrapText="1"/>
    </xf>
    <xf numFmtId="0" fontId="2" fillId="2" borderId="0" xfId="2" applyFont="1" applyFill="1" applyBorder="1" applyAlignment="1">
      <alignment horizontal="left" vertical="center" wrapText="1"/>
    </xf>
    <xf numFmtId="0" fontId="2" fillId="2" borderId="0" xfId="2" applyNumberFormat="1" applyFont="1" applyFill="1" applyBorder="1" applyAlignment="1">
      <alignment horizontal="center" vertical="center" wrapText="1"/>
    </xf>
    <xf numFmtId="49" fontId="2" fillId="2" borderId="0" xfId="2" applyNumberFormat="1" applyFont="1" applyFill="1" applyBorder="1" applyAlignment="1">
      <alignment horizontal="center" vertical="center" wrapText="1"/>
    </xf>
    <xf numFmtId="0" fontId="2" fillId="2" borderId="0" xfId="2" applyFont="1" applyFill="1" applyBorder="1" applyAlignment="1">
      <alignment vertical="center" wrapText="1"/>
    </xf>
    <xf numFmtId="0" fontId="2" fillId="2" borderId="0" xfId="2" applyFont="1" applyFill="1" applyBorder="1" applyAlignment="1">
      <alignment horizontal="center" vertical="center" wrapText="1"/>
    </xf>
    <xf numFmtId="1" fontId="2" fillId="2" borderId="0" xfId="2" applyNumberFormat="1" applyFont="1" applyFill="1" applyBorder="1" applyAlignment="1">
      <alignment horizontal="center" vertical="center" wrapText="1"/>
    </xf>
    <xf numFmtId="4" fontId="2" fillId="2" borderId="0" xfId="2" applyNumberFormat="1" applyFont="1" applyFill="1" applyBorder="1" applyAlignment="1">
      <alignment horizontal="center" vertical="center" wrapText="1"/>
    </xf>
    <xf numFmtId="4" fontId="4" fillId="2" borderId="2" xfId="2" applyNumberFormat="1" applyFont="1" applyFill="1" applyBorder="1" applyAlignment="1">
      <alignment horizontal="center" vertical="center" wrapText="1"/>
    </xf>
    <xf numFmtId="4" fontId="4" fillId="0" borderId="3" xfId="2" applyNumberFormat="1" applyFont="1" applyFill="1" applyBorder="1" applyAlignment="1">
      <alignment horizontal="center" vertical="center" wrapText="1"/>
    </xf>
    <xf numFmtId="4" fontId="4" fillId="0" borderId="4" xfId="2" applyNumberFormat="1"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49" fontId="2" fillId="2" borderId="5" xfId="2" applyNumberFormat="1" applyFont="1" applyFill="1" applyBorder="1" applyAlignment="1">
      <alignment horizontal="right" vertical="center" wrapText="1"/>
    </xf>
    <xf numFmtId="0" fontId="4" fillId="2" borderId="6" xfId="2" applyFont="1" applyFill="1" applyBorder="1" applyAlignment="1">
      <alignment vertical="center" wrapText="1"/>
    </xf>
    <xf numFmtId="4" fontId="4" fillId="2" borderId="7" xfId="2" applyNumberFormat="1" applyFont="1" applyFill="1" applyBorder="1" applyAlignment="1">
      <alignment horizontal="center" vertical="center" wrapText="1"/>
    </xf>
    <xf numFmtId="0" fontId="2" fillId="2" borderId="6" xfId="2" applyFont="1" applyFill="1" applyBorder="1" applyAlignment="1">
      <alignment horizontal="left" vertical="center" wrapText="1"/>
    </xf>
    <xf numFmtId="4" fontId="2" fillId="2" borderId="7" xfId="2" applyNumberFormat="1" applyFont="1" applyFill="1" applyBorder="1" applyAlignment="1">
      <alignment horizontal="center" vertical="center" wrapText="1"/>
    </xf>
    <xf numFmtId="49" fontId="2" fillId="2" borderId="8" xfId="2" applyNumberFormat="1" applyFont="1" applyFill="1" applyBorder="1" applyAlignment="1">
      <alignment horizontal="right" vertical="center" wrapText="1"/>
    </xf>
    <xf numFmtId="0" fontId="2" fillId="2" borderId="9" xfId="2" applyFont="1" applyFill="1" applyBorder="1" applyAlignment="1">
      <alignment horizontal="left" vertical="center" wrapText="1"/>
    </xf>
    <xf numFmtId="4" fontId="2" fillId="2" borderId="10" xfId="2" applyNumberFormat="1" applyFont="1" applyFill="1" applyBorder="1" applyAlignment="1">
      <alignment horizontal="center" vertical="center" wrapText="1"/>
    </xf>
    <xf numFmtId="4" fontId="4" fillId="2" borderId="11" xfId="2" applyNumberFormat="1" applyFont="1" applyFill="1" applyBorder="1" applyAlignment="1">
      <alignment horizontal="center" vertical="center" wrapText="1"/>
    </xf>
    <xf numFmtId="4" fontId="4" fillId="2" borderId="3" xfId="2" applyNumberFormat="1" applyFont="1" applyFill="1" applyBorder="1" applyAlignment="1">
      <alignment horizontal="center" vertical="center" wrapText="1"/>
    </xf>
    <xf numFmtId="3" fontId="4" fillId="2" borderId="12" xfId="2" applyNumberFormat="1" applyFont="1" applyFill="1" applyBorder="1" applyAlignment="1">
      <alignment horizontal="center" vertical="center" wrapText="1"/>
    </xf>
    <xf numFmtId="3" fontId="4" fillId="2" borderId="6" xfId="2" applyNumberFormat="1" applyFont="1" applyFill="1" applyBorder="1" applyAlignment="1">
      <alignment horizontal="center" vertical="center" wrapText="1"/>
    </xf>
    <xf numFmtId="0" fontId="2" fillId="2" borderId="12" xfId="2" applyFont="1" applyFill="1" applyBorder="1" applyAlignment="1">
      <alignment horizontal="left" vertical="center" wrapText="1" indent="2"/>
    </xf>
    <xf numFmtId="4" fontId="2" fillId="2" borderId="6" xfId="2" applyNumberFormat="1" applyFont="1" applyFill="1" applyBorder="1" applyAlignment="1">
      <alignment horizontal="center" vertical="center" wrapText="1"/>
    </xf>
    <xf numFmtId="10" fontId="2" fillId="2" borderId="6" xfId="1" applyNumberFormat="1" applyFont="1" applyFill="1" applyBorder="1" applyAlignment="1">
      <alignment horizontal="center" vertical="center" wrapText="1"/>
    </xf>
    <xf numFmtId="0" fontId="10" fillId="2" borderId="12" xfId="2" applyFont="1" applyFill="1" applyBorder="1" applyAlignment="1">
      <alignment horizontal="left" vertical="center" wrapText="1" indent="2"/>
    </xf>
    <xf numFmtId="4" fontId="2" fillId="2" borderId="6" xfId="2" applyNumberFormat="1" applyFont="1" applyFill="1" applyBorder="1" applyAlignment="1">
      <alignment horizontal="center" vertical="center"/>
    </xf>
    <xf numFmtId="3" fontId="2" fillId="2" borderId="6" xfId="2" applyNumberFormat="1" applyFont="1" applyFill="1" applyBorder="1" applyAlignment="1">
      <alignment horizontal="center" vertical="center"/>
    </xf>
    <xf numFmtId="0" fontId="2" fillId="2" borderId="6" xfId="2" applyFont="1" applyFill="1" applyBorder="1" applyAlignment="1">
      <alignment horizontal="left" vertical="center" wrapText="1" indent="2"/>
    </xf>
    <xf numFmtId="164" fontId="2" fillId="2" borderId="6" xfId="2" applyNumberFormat="1" applyFont="1" applyFill="1" applyBorder="1" applyAlignment="1">
      <alignment horizontal="center" vertical="center" wrapText="1"/>
    </xf>
    <xf numFmtId="49" fontId="7" fillId="2" borderId="5" xfId="0" applyNumberFormat="1" applyFont="1" applyFill="1" applyBorder="1" applyAlignment="1">
      <alignment horizontal="right" vertical="center"/>
    </xf>
    <xf numFmtId="0" fontId="14" fillId="0" borderId="6" xfId="0" applyFont="1" applyFill="1" applyBorder="1" applyAlignment="1">
      <alignment horizontal="left" vertical="center" wrapText="1" indent="3"/>
    </xf>
    <xf numFmtId="0" fontId="7" fillId="2" borderId="6" xfId="0" applyFont="1" applyFill="1" applyBorder="1" applyAlignment="1">
      <alignment horizontal="left" vertical="center" wrapText="1" indent="5"/>
    </xf>
    <xf numFmtId="0" fontId="13" fillId="2" borderId="6" xfId="0" applyFont="1" applyFill="1" applyBorder="1" applyAlignment="1">
      <alignment horizontal="left" vertical="center" wrapText="1" indent="5"/>
    </xf>
    <xf numFmtId="0" fontId="10" fillId="2" borderId="14" xfId="2" applyFont="1" applyFill="1" applyBorder="1" applyAlignment="1">
      <alignment horizontal="left" vertical="center" wrapText="1" indent="2"/>
    </xf>
    <xf numFmtId="164" fontId="2" fillId="2" borderId="9" xfId="2" applyNumberFormat="1" applyFont="1" applyFill="1" applyBorder="1" applyAlignment="1">
      <alignment horizontal="center" vertical="center" wrapText="1"/>
    </xf>
    <xf numFmtId="49" fontId="2" fillId="2" borderId="15" xfId="2" applyNumberFormat="1" applyFont="1" applyFill="1" applyBorder="1" applyAlignment="1">
      <alignment horizontal="right" vertical="center" wrapText="1"/>
    </xf>
    <xf numFmtId="0" fontId="2" fillId="0" borderId="0" xfId="2" applyFont="1" applyFill="1" applyBorder="1" applyAlignment="1">
      <alignment horizontal="left" vertical="center" wrapText="1" indent="2"/>
    </xf>
    <xf numFmtId="4" fontId="2" fillId="0" borderId="0" xfId="2" applyNumberFormat="1" applyFont="1" applyFill="1" applyBorder="1" applyAlignment="1">
      <alignment horizontal="center" vertical="center" wrapText="1"/>
    </xf>
    <xf numFmtId="49" fontId="2" fillId="2" borderId="2" xfId="2" applyNumberFormat="1" applyFont="1" applyFill="1" applyBorder="1" applyAlignment="1">
      <alignment horizontal="right" vertical="center" wrapText="1"/>
    </xf>
    <xf numFmtId="49" fontId="2" fillId="2" borderId="6" xfId="2" applyNumberFormat="1" applyFont="1" applyFill="1" applyBorder="1" applyAlignment="1">
      <alignment horizontal="center" vertical="center" wrapText="1"/>
    </xf>
    <xf numFmtId="0" fontId="2" fillId="2" borderId="6" xfId="2" applyFont="1" applyFill="1" applyBorder="1" applyAlignment="1">
      <alignment horizontal="center" vertical="center" wrapText="1"/>
    </xf>
    <xf numFmtId="0" fontId="2" fillId="2" borderId="12" xfId="2" applyFont="1" applyFill="1" applyBorder="1" applyAlignment="1">
      <alignment horizontal="left" vertical="center" wrapText="1" indent="4"/>
    </xf>
    <xf numFmtId="0" fontId="2" fillId="2" borderId="12" xfId="2" applyFont="1" applyFill="1" applyBorder="1" applyAlignment="1">
      <alignment horizontal="left" vertical="center" wrapText="1" indent="7"/>
    </xf>
    <xf numFmtId="0" fontId="10" fillId="2" borderId="12" xfId="2" applyFont="1" applyFill="1" applyBorder="1" applyAlignment="1">
      <alignment horizontal="left" vertical="center" wrapText="1" indent="7"/>
    </xf>
    <xf numFmtId="0" fontId="13" fillId="2" borderId="6" xfId="0" applyFont="1" applyFill="1" applyBorder="1" applyAlignment="1">
      <alignment horizontal="left" vertical="center" wrapText="1" indent="7"/>
    </xf>
    <xf numFmtId="0" fontId="7" fillId="2" borderId="6" xfId="0" applyFont="1" applyFill="1" applyBorder="1" applyAlignment="1">
      <alignment horizontal="left" vertical="center" wrapText="1" indent="7"/>
    </xf>
    <xf numFmtId="0" fontId="10" fillId="2" borderId="12" xfId="2" applyFont="1" applyFill="1" applyBorder="1" applyAlignment="1">
      <alignment horizontal="left" vertical="center" wrapText="1" indent="4"/>
    </xf>
    <xf numFmtId="49" fontId="2" fillId="2" borderId="5" xfId="2" applyNumberFormat="1" applyFont="1" applyFill="1" applyBorder="1" applyAlignment="1">
      <alignment horizontal="right" vertical="center"/>
    </xf>
    <xf numFmtId="0" fontId="13" fillId="2" borderId="6" xfId="0" applyFont="1" applyFill="1" applyBorder="1" applyAlignment="1">
      <alignment horizontal="left" vertical="center" wrapText="1" indent="4"/>
    </xf>
    <xf numFmtId="0" fontId="13" fillId="2" borderId="6" xfId="0" applyFont="1" applyFill="1" applyBorder="1" applyAlignment="1">
      <alignment horizontal="left" vertical="center" wrapText="1" indent="3"/>
    </xf>
    <xf numFmtId="3" fontId="2" fillId="2" borderId="6" xfId="2" applyNumberFormat="1" applyFont="1" applyFill="1" applyBorder="1" applyAlignment="1">
      <alignment horizontal="center" vertical="center" wrapText="1"/>
    </xf>
    <xf numFmtId="0" fontId="14" fillId="2" borderId="0" xfId="2" applyFont="1" applyFill="1"/>
    <xf numFmtId="0" fontId="7" fillId="2" borderId="6" xfId="0" applyFont="1" applyFill="1" applyBorder="1" applyAlignment="1">
      <alignment horizontal="left" vertical="center" wrapText="1" indent="2"/>
    </xf>
    <xf numFmtId="0" fontId="2" fillId="2" borderId="12" xfId="2" applyFont="1" applyFill="1" applyBorder="1" applyAlignment="1">
      <alignment horizontal="left" vertical="center" wrapText="1" indent="5"/>
    </xf>
    <xf numFmtId="0" fontId="10" fillId="2" borderId="12" xfId="2" applyFont="1" applyFill="1" applyBorder="1" applyAlignment="1">
      <alignment horizontal="left" vertical="center" wrapText="1" indent="5"/>
    </xf>
    <xf numFmtId="165" fontId="2" fillId="2" borderId="6" xfId="2" applyNumberFormat="1" applyFont="1" applyFill="1" applyBorder="1" applyAlignment="1">
      <alignment horizontal="center" vertical="center" wrapText="1"/>
    </xf>
    <xf numFmtId="4" fontId="14" fillId="2" borderId="6" xfId="2" applyNumberFormat="1" applyFont="1" applyFill="1" applyBorder="1" applyAlignment="1">
      <alignment horizontal="center" vertical="center"/>
    </xf>
    <xf numFmtId="0" fontId="2" fillId="2" borderId="12" xfId="2" applyFont="1" applyFill="1" applyBorder="1" applyAlignment="1">
      <alignment horizontal="left" wrapText="1" indent="5"/>
    </xf>
    <xf numFmtId="10" fontId="14" fillId="2" borderId="6" xfId="1" applyNumberFormat="1" applyFont="1" applyFill="1" applyBorder="1" applyAlignment="1">
      <alignment horizontal="center" vertical="center"/>
    </xf>
    <xf numFmtId="0" fontId="13" fillId="2" borderId="12" xfId="2" applyFont="1" applyFill="1" applyBorder="1" applyAlignment="1">
      <alignment horizontal="left" vertical="center" wrapText="1" indent="4"/>
    </xf>
    <xf numFmtId="49" fontId="2" fillId="2" borderId="8" xfId="2" applyNumberFormat="1" applyFont="1" applyFill="1" applyBorder="1" applyAlignment="1">
      <alignment horizontal="right" vertical="center"/>
    </xf>
    <xf numFmtId="0" fontId="10" fillId="2" borderId="14" xfId="2" applyFont="1" applyFill="1" applyBorder="1" applyAlignment="1">
      <alignment horizontal="left" vertical="center" wrapText="1" indent="4"/>
    </xf>
    <xf numFmtId="10" fontId="2" fillId="2" borderId="9" xfId="1" applyNumberFormat="1" applyFont="1" applyFill="1" applyBorder="1" applyAlignment="1">
      <alignment horizontal="center" vertical="center" wrapText="1"/>
    </xf>
    <xf numFmtId="0" fontId="2" fillId="2" borderId="0" xfId="2" applyFont="1" applyFill="1" applyBorder="1" applyAlignment="1">
      <alignment horizontal="left" vertical="center" wrapText="1" indent="2"/>
    </xf>
    <xf numFmtId="49" fontId="14" fillId="2" borderId="2" xfId="2" applyNumberFormat="1" applyFont="1" applyFill="1" applyBorder="1" applyAlignment="1">
      <alignment horizontal="right" vertical="center"/>
    </xf>
    <xf numFmtId="49" fontId="14" fillId="2" borderId="5" xfId="2" applyNumberFormat="1" applyFont="1" applyFill="1" applyBorder="1" applyAlignment="1">
      <alignment horizontal="right" vertical="center"/>
    </xf>
    <xf numFmtId="9" fontId="2" fillId="2" borderId="6" xfId="1" applyFont="1" applyFill="1" applyBorder="1" applyAlignment="1">
      <alignment horizontal="center" vertical="center" wrapText="1"/>
    </xf>
    <xf numFmtId="0" fontId="10" fillId="0" borderId="12" xfId="2" applyFont="1" applyFill="1" applyBorder="1" applyAlignment="1">
      <alignment horizontal="left" vertical="center" wrapText="1" indent="4"/>
    </xf>
    <xf numFmtId="166" fontId="2" fillId="2" borderId="6" xfId="1" applyNumberFormat="1" applyFont="1" applyFill="1" applyBorder="1" applyAlignment="1">
      <alignment horizontal="center" vertical="center" wrapText="1"/>
    </xf>
    <xf numFmtId="49" fontId="14" fillId="2" borderId="8" xfId="2" applyNumberFormat="1" applyFont="1" applyFill="1" applyBorder="1" applyAlignment="1">
      <alignment horizontal="right" vertical="center"/>
    </xf>
    <xf numFmtId="0" fontId="7" fillId="2" borderId="9" xfId="0" applyFont="1" applyFill="1" applyBorder="1" applyAlignment="1">
      <alignment horizontal="left" vertical="center" wrapText="1" indent="4"/>
    </xf>
    <xf numFmtId="4" fontId="2" fillId="2" borderId="9" xfId="2" applyNumberFormat="1" applyFont="1" applyFill="1" applyBorder="1" applyAlignment="1">
      <alignment horizontal="center" vertical="center" wrapText="1"/>
    </xf>
    <xf numFmtId="49" fontId="2" fillId="2" borderId="2" xfId="2" applyNumberFormat="1" applyFont="1" applyFill="1" applyBorder="1" applyAlignment="1">
      <alignment horizontal="right" vertical="center"/>
    </xf>
    <xf numFmtId="0" fontId="2" fillId="2" borderId="6" xfId="2" applyNumberFormat="1" applyFont="1" applyFill="1" applyBorder="1" applyAlignment="1">
      <alignment horizontal="center" vertical="center" wrapText="1"/>
    </xf>
    <xf numFmtId="0" fontId="2" fillId="2" borderId="6" xfId="2" applyFont="1" applyFill="1" applyBorder="1" applyAlignment="1">
      <alignment horizontal="left" vertical="center" wrapText="1" indent="4"/>
    </xf>
    <xf numFmtId="0" fontId="7" fillId="2" borderId="6" xfId="0" applyFont="1" applyFill="1" applyBorder="1" applyAlignment="1">
      <alignment horizontal="left" vertical="center" wrapText="1" indent="6"/>
    </xf>
    <xf numFmtId="0" fontId="7" fillId="2" borderId="9" xfId="0" applyFont="1" applyFill="1" applyBorder="1" applyAlignment="1">
      <alignment horizontal="left" vertical="center" wrapText="1" indent="7"/>
    </xf>
    <xf numFmtId="0" fontId="2" fillId="2" borderId="0" xfId="2" applyFont="1" applyFill="1" applyBorder="1"/>
    <xf numFmtId="0" fontId="2" fillId="2" borderId="14" xfId="2" applyFont="1" applyFill="1" applyBorder="1" applyAlignment="1">
      <alignment horizontal="left" vertical="center" wrapText="1" indent="2"/>
    </xf>
    <xf numFmtId="0" fontId="14" fillId="2" borderId="6" xfId="2" applyFont="1" applyFill="1" applyBorder="1" applyAlignment="1">
      <alignment horizontal="left" vertical="center" wrapText="1" indent="2"/>
    </xf>
    <xf numFmtId="4" fontId="2" fillId="2" borderId="6" xfId="1" applyNumberFormat="1" applyFont="1" applyFill="1" applyBorder="1" applyAlignment="1">
      <alignment horizontal="center" vertical="center" wrapText="1"/>
    </xf>
    <xf numFmtId="0" fontId="14" fillId="2" borderId="9" xfId="2" applyFont="1" applyFill="1" applyBorder="1" applyAlignment="1">
      <alignment horizontal="left" vertical="center" wrapText="1" indent="2"/>
    </xf>
    <xf numFmtId="4" fontId="14" fillId="2" borderId="9" xfId="2" applyNumberFormat="1" applyFont="1" applyFill="1" applyBorder="1" applyAlignment="1">
      <alignment horizontal="center" vertical="center" wrapText="1"/>
    </xf>
    <xf numFmtId="49" fontId="2" fillId="2" borderId="17" xfId="2" applyNumberFormat="1" applyFont="1" applyFill="1" applyBorder="1" applyAlignment="1">
      <alignment horizontal="right" vertical="center"/>
    </xf>
    <xf numFmtId="0" fontId="2" fillId="2" borderId="18" xfId="2" applyFont="1" applyFill="1" applyBorder="1" applyAlignment="1">
      <alignment horizontal="left" vertical="center" wrapText="1" indent="4"/>
    </xf>
    <xf numFmtId="10" fontId="2" fillId="2" borderId="18" xfId="1" applyNumberFormat="1" applyFont="1" applyFill="1" applyBorder="1" applyAlignment="1">
      <alignment horizontal="center" vertical="center" wrapText="1"/>
    </xf>
    <xf numFmtId="0" fontId="2" fillId="2" borderId="9" xfId="2" applyFont="1" applyFill="1" applyBorder="1" applyAlignment="1">
      <alignment horizontal="left" vertical="center" wrapText="1" indent="4"/>
    </xf>
    <xf numFmtId="0" fontId="20" fillId="2" borderId="3" xfId="0" applyFont="1" applyFill="1" applyBorder="1" applyAlignment="1">
      <alignment horizontal="left" vertical="center" wrapText="1"/>
    </xf>
    <xf numFmtId="4" fontId="2" fillId="2" borderId="3" xfId="2" applyNumberFormat="1" applyFont="1" applyFill="1" applyBorder="1" applyAlignment="1">
      <alignment horizontal="center" vertical="center" wrapText="1"/>
    </xf>
    <xf numFmtId="0" fontId="10" fillId="2" borderId="6" xfId="2" applyFont="1" applyFill="1" applyBorder="1" applyAlignment="1">
      <alignment horizontal="left" vertical="center" wrapText="1" indent="4"/>
    </xf>
    <xf numFmtId="0" fontId="10" fillId="2" borderId="9" xfId="2" applyFont="1" applyFill="1" applyBorder="1" applyAlignment="1">
      <alignment horizontal="left" vertical="center" wrapText="1" indent="4"/>
    </xf>
    <xf numFmtId="0" fontId="29" fillId="2" borderId="3" xfId="3" applyFont="1" applyFill="1" applyBorder="1" applyAlignment="1">
      <alignment horizontal="left" vertical="center" wrapText="1"/>
    </xf>
    <xf numFmtId="10" fontId="2" fillId="2" borderId="3" xfId="1" applyNumberFormat="1" applyFont="1" applyFill="1" applyBorder="1" applyAlignment="1">
      <alignment horizontal="center" vertical="center" wrapText="1"/>
    </xf>
    <xf numFmtId="0" fontId="2" fillId="2" borderId="9" xfId="2" applyFont="1" applyFill="1" applyBorder="1" applyAlignment="1">
      <alignment horizontal="left" vertical="center" wrapText="1"/>
    </xf>
    <xf numFmtId="0" fontId="2" fillId="2" borderId="0" xfId="2" applyFont="1" applyFill="1" applyBorder="1" applyAlignment="1">
      <alignment horizontal="right" vertical="center"/>
    </xf>
    <xf numFmtId="0" fontId="2" fillId="2" borderId="20" xfId="2" applyFont="1" applyFill="1" applyBorder="1" applyAlignment="1">
      <alignment horizontal="right" wrapText="1" indent="1"/>
    </xf>
    <xf numFmtId="0" fontId="2" fillId="2" borderId="21" xfId="2" applyFont="1" applyFill="1" applyBorder="1" applyAlignment="1">
      <alignment horizontal="center" vertical="center" wrapText="1"/>
    </xf>
    <xf numFmtId="0" fontId="2" fillId="2" borderId="2" xfId="2" applyFont="1" applyFill="1" applyBorder="1"/>
    <xf numFmtId="10" fontId="14" fillId="2" borderId="4" xfId="2" applyNumberFormat="1" applyFont="1" applyFill="1" applyBorder="1" applyAlignment="1" applyProtection="1">
      <alignment vertical="center"/>
    </xf>
    <xf numFmtId="0" fontId="2" fillId="2" borderId="5" xfId="2" applyFont="1" applyFill="1" applyBorder="1"/>
    <xf numFmtId="10" fontId="14" fillId="2" borderId="7" xfId="2" applyNumberFormat="1" applyFont="1" applyFill="1" applyBorder="1" applyAlignment="1" applyProtection="1">
      <alignment vertical="center"/>
    </xf>
    <xf numFmtId="0" fontId="2" fillId="2" borderId="8" xfId="2" applyFont="1" applyFill="1" applyBorder="1"/>
    <xf numFmtId="10" fontId="14" fillId="2" borderId="10" xfId="2" applyNumberFormat="1" applyFont="1" applyFill="1" applyBorder="1" applyAlignment="1" applyProtection="1">
      <alignment vertical="center"/>
    </xf>
    <xf numFmtId="0" fontId="2" fillId="2" borderId="17" xfId="2" applyFont="1" applyFill="1" applyBorder="1"/>
    <xf numFmtId="10" fontId="14" fillId="2" borderId="19" xfId="2" applyNumberFormat="1" applyFont="1" applyFill="1" applyBorder="1" applyAlignment="1" applyProtection="1">
      <alignment vertical="center"/>
    </xf>
    <xf numFmtId="0" fontId="2" fillId="2" borderId="0" xfId="2" applyFont="1" applyFill="1" applyAlignment="1" applyProtection="1">
      <alignment horizontal="center" vertical="center"/>
    </xf>
    <xf numFmtId="0" fontId="4" fillId="2" borderId="16" xfId="2" applyFont="1" applyFill="1" applyBorder="1" applyAlignment="1">
      <alignment horizontal="left" vertical="center" wrapText="1"/>
    </xf>
    <xf numFmtId="0" fontId="4" fillId="2" borderId="3" xfId="2" applyFont="1" applyFill="1" applyBorder="1" applyAlignment="1">
      <alignment horizontal="left" vertical="center" wrapText="1"/>
    </xf>
    <xf numFmtId="0" fontId="2" fillId="2" borderId="9" xfId="2" applyFont="1" applyFill="1" applyBorder="1" applyAlignment="1">
      <alignment horizontal="left" vertical="center" wrapText="1"/>
    </xf>
    <xf numFmtId="0" fontId="3" fillId="2" borderId="0" xfId="2" applyFont="1" applyFill="1" applyBorder="1" applyAlignment="1">
      <alignment horizontal="center" vertical="center" wrapText="1"/>
    </xf>
    <xf numFmtId="0" fontId="4" fillId="2" borderId="1" xfId="2" applyFont="1" applyFill="1" applyBorder="1" applyAlignment="1">
      <alignment horizontal="left" wrapText="1"/>
    </xf>
    <xf numFmtId="0" fontId="4" fillId="2" borderId="13" xfId="2" applyFont="1" applyFill="1" applyBorder="1" applyAlignment="1">
      <alignment horizontal="left" vertical="center" wrapText="1"/>
    </xf>
  </cellXfs>
  <cellStyles count="4">
    <cellStyle name="Обычный" xfId="0" builtinId="0"/>
    <cellStyle name="Обычный 80" xfId="2"/>
    <cellStyle name="Обычный_Копия Condition-все вар13.12.08-утнах17-50" xfId="3"/>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40;&#1085;&#1076;&#1088;&#1077;&#1077;&#1074;&#1089;&#1082;&#1080;&#108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41;&#1072;&#1075;&#1072;&#1085;&#1089;&#1082;&#1086;&#107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7;&#1072;&#1074;&#1082;&#1080;&#1085;&#1089;&#1082;&#1086;&#107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48;&#1074;&#1072;&#1085;&#1086;&#1074;&#1089;&#1082;&#1086;&#107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2;&#1080;&#1088;&#1086;&#1085;&#1086;&#1074;&#1089;&#1082;&#1086;&#107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0;&#1072;&#1079;&#1072;&#1085;&#1089;&#1082;&#1086;&#107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0;&#1091;&#1079;&#1085;&#1077;&#1094;&#1086;&#1074;&#1089;&#1082;&#1086;&#1077;.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1;&#1086;&#1079;&#1086;&#1074;&#1089;&#1082;&#1086;&#1077;.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1;&#1072;&#1075;&#1072;&#1085;&#1089;&#1082;&#1080;&#1081;/&#1064;&#1072;&#1073;&#1083;&#1086;&#1085;%20&#1062;&#1040;&#1050;_&#1091;&#1075;&#1086;&#1083;&#1100;_2026_5&#1101;&#1090;%20&#1041;&#1072;&#1075;&#1072;&#1085;&#1089;&#1082;&#1080;&#1081;%20&#1055;&#1072;&#1083;&#1077;&#1094;&#1082;&#1086;&#107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Андреевка, Баганский муниципальный район</v>
          </cell>
        </row>
        <row r="15">
          <cell r="D15" t="str">
            <v/>
          </cell>
        </row>
        <row r="16">
          <cell r="D16" t="str">
            <v>Код ОКТМО</v>
          </cell>
          <cell r="E16" t="str">
            <v xml:space="preserve"> 50603402101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922.03941349256888</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3965.4089439152835</v>
          </cell>
        </row>
      </sheetData>
      <sheetData sheetId="9" refreshError="1"/>
      <sheetData sheetId="10" refreshError="1"/>
      <sheetData sheetId="11" refreshError="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refreshError="1"/>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refreshError="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refreshError="1"/>
      <sheetData sheetId="25">
        <row r="12">
          <cell r="F12">
            <v>536.02004975897739</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79.398479999999992</v>
          </cell>
        </row>
        <row r="27">
          <cell r="F27">
            <v>1326.0219970470876</v>
          </cell>
        </row>
        <row r="28">
          <cell r="F28">
            <v>1018.4500745369336</v>
          </cell>
        </row>
        <row r="29">
          <cell r="F29">
            <v>307.57192251015391</v>
          </cell>
        </row>
        <row r="30">
          <cell r="F30">
            <v>2595.2108579386331</v>
          </cell>
        </row>
        <row r="33">
          <cell r="F33">
            <v>1362.5624596924331</v>
          </cell>
        </row>
        <row r="35">
          <cell r="F35">
            <v>18.902267999999999</v>
          </cell>
        </row>
        <row r="36">
          <cell r="F36">
            <v>14319.9</v>
          </cell>
        </row>
        <row r="37">
          <cell r="F37">
            <v>1.32</v>
          </cell>
        </row>
      </sheetData>
      <sheetData sheetId="26" refreshError="1"/>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22.64</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109.28000205938515</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Баган, Баганский муниципальный район</v>
          </cell>
        </row>
        <row r="15">
          <cell r="D15" t="str">
            <v/>
          </cell>
        </row>
        <row r="16">
          <cell r="D16" t="str">
            <v>Код ОКТМО</v>
          </cell>
          <cell r="E16" t="str">
            <v>50603404101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857.59816599052147</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9">
          <cell r="I9" t="str">
            <v>цены (тарифы), подлежащие государственному регулированию, действовавшие на день окончания (i-2)-го расчетного периода в системе теплоснабжения</v>
          </cell>
        </row>
        <row r="13">
          <cell r="E13" t="str">
            <v>каменный уголь</v>
          </cell>
        </row>
        <row r="16">
          <cell r="E16">
            <v>5100</v>
          </cell>
        </row>
        <row r="19">
          <cell r="E19">
            <v>-0.11899999999999999</v>
          </cell>
        </row>
        <row r="20">
          <cell r="E20">
            <v>4.0000000000000001E-3</v>
          </cell>
        </row>
        <row r="27">
          <cell r="E27">
            <v>3688.2668874453334</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row r="12">
          <cell r="F12" t="str">
            <v>Постановление Правительства Новосибирской области от 29.11.2011 №535-п (ред. 14.04.2014) "Об утверждении результатов государственной кадастровой оценки земель населенных пунктов в новосибирской области и среднего уровня кадастровой стоимости земель населенных пунктов по муниципальным районам и городским округам Новосибирской области"</v>
          </cell>
        </row>
      </sheetData>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row r="11">
          <cell r="G11" t="str">
            <v>Информация с официального сайта Банка России</v>
          </cell>
        </row>
      </sheetData>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row r="12">
          <cell r="F12" t="str">
            <v>Налоговый кодекс РФ</v>
          </cell>
        </row>
      </sheetData>
      <sheetData sheetId="25">
        <row r="12">
          <cell r="F12">
            <v>532.25271993150227</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87.99063000000001</v>
          </cell>
        </row>
        <row r="27">
          <cell r="F27">
            <v>1326.0219970470876</v>
          </cell>
        </row>
        <row r="28">
          <cell r="F28">
            <v>1018.4500745369336</v>
          </cell>
        </row>
        <row r="29">
          <cell r="F29">
            <v>307.57192251015391</v>
          </cell>
        </row>
        <row r="30">
          <cell r="F30">
            <v>2502.0396923693124</v>
          </cell>
        </row>
        <row r="33">
          <cell r="F33">
            <v>1268.654175833374</v>
          </cell>
        </row>
        <row r="35">
          <cell r="F35">
            <v>18.902267999999999</v>
          </cell>
        </row>
        <row r="36">
          <cell r="F36">
            <v>14319.9</v>
          </cell>
        </row>
        <row r="37">
          <cell r="F37">
            <v>1.32</v>
          </cell>
        </row>
      </sheetData>
      <sheetData sheetId="26">
        <row r="12">
          <cell r="F12" t="str">
            <v>Постановление Правительства Российской Федерации от 17.04.2024 № 492</v>
          </cell>
        </row>
      </sheetData>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25.09</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107.91583051279467</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Савкино, Баганский муниципальный район</v>
          </cell>
        </row>
        <row r="15">
          <cell r="D15" t="str">
            <v/>
          </cell>
        </row>
        <row r="16">
          <cell r="D16" t="str">
            <v>Код ОКТМО</v>
          </cell>
          <cell r="E16" t="str">
            <v>50603422101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862.28189467564243</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3708.4101691175338</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sheetData sheetId="25">
        <row r="12">
          <cell r="F12">
            <v>531.83702344179267</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79.398479999999992</v>
          </cell>
        </row>
        <row r="27">
          <cell r="F27">
            <v>1326.0219970470876</v>
          </cell>
        </row>
        <row r="28">
          <cell r="F28">
            <v>1018.4500745369336</v>
          </cell>
        </row>
        <row r="29">
          <cell r="F29">
            <v>307.57192251015391</v>
          </cell>
        </row>
        <row r="30">
          <cell r="F30">
            <v>2508.1280304437942</v>
          </cell>
        </row>
        <row r="33">
          <cell r="F33">
            <v>1275.4796321975944</v>
          </cell>
        </row>
        <row r="35">
          <cell r="F35">
            <v>18.902267999999999</v>
          </cell>
        </row>
        <row r="36">
          <cell r="F36">
            <v>14319.9</v>
          </cell>
        </row>
        <row r="37">
          <cell r="F37">
            <v>1.32</v>
          </cell>
        </row>
      </sheetData>
      <sheetData sheetId="26"/>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22.64</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108.00119115670292</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Ивановка, Баганский муниципальный район</v>
          </cell>
        </row>
        <row r="15">
          <cell r="D15" t="str">
            <v/>
          </cell>
        </row>
        <row r="16">
          <cell r="D16" t="str">
            <v>Код ОКТМО</v>
          </cell>
          <cell r="E16" t="str">
            <v>50603410101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854.88935793329108</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9">
          <cell r="I9" t="str">
            <v>цены (тарифы), подлежащие государственному регулированию, действовавшие на день окончания (i-2)-го расчетного периода в системе теплоснабжения</v>
          </cell>
        </row>
        <row r="13">
          <cell r="E13" t="str">
            <v>каменный уголь</v>
          </cell>
        </row>
        <row r="16">
          <cell r="E16">
            <v>5100</v>
          </cell>
        </row>
        <row r="19">
          <cell r="E19">
            <v>-0.11899999999999999</v>
          </cell>
        </row>
        <row r="20">
          <cell r="E20">
            <v>4.0000000000000001E-3</v>
          </cell>
        </row>
        <row r="27">
          <cell r="E27">
            <v>3676.6171341481249</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row r="12">
          <cell r="F12" t="str">
            <v>Постановление Правительства Новосибирской области от 29.11.2011 №535-п (ред. 14.04.2014) "Об утверждении результатов государственной кадастровой оценки земель населенных пунктов в новосибирской области и среднего уровня кадастровой стоимости земель населенных пунктов по муниципальным районам и городским округам Новосибирской области"</v>
          </cell>
        </row>
      </sheetData>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row r="11">
          <cell r="G11" t="str">
            <v>Информация с официального сайта Банка России</v>
          </cell>
        </row>
      </sheetData>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row r="12">
          <cell r="F12" t="str">
            <v>Налоговый кодекс РФ</v>
          </cell>
        </row>
      </sheetData>
      <sheetData sheetId="25">
        <row r="12">
          <cell r="F12">
            <v>528.62149437828941</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48.221249999999998</v>
          </cell>
        </row>
        <row r="27">
          <cell r="F27">
            <v>1326.0219970470876</v>
          </cell>
        </row>
        <row r="28">
          <cell r="F28">
            <v>1018.4500745369336</v>
          </cell>
        </row>
        <row r="29">
          <cell r="F29">
            <v>307.57192251015391</v>
          </cell>
        </row>
        <row r="30">
          <cell r="F30">
            <v>2494.6804235381533</v>
          </cell>
        </row>
        <row r="33">
          <cell r="F33">
            <v>1264.7067116575754</v>
          </cell>
        </row>
        <row r="35">
          <cell r="F35">
            <v>18.902267999999999</v>
          </cell>
        </row>
        <row r="36">
          <cell r="F36">
            <v>14319.9</v>
          </cell>
        </row>
        <row r="37">
          <cell r="F37">
            <v>1.32</v>
          </cell>
        </row>
      </sheetData>
      <sheetData sheetId="26">
        <row r="12">
          <cell r="F12" t="str">
            <v>Постановление Правительства Российской Федерации от 17.04.2024 № 492</v>
          </cell>
        </row>
      </sheetData>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13.75</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107.78902984058583</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Мироновка, Баганский муниципальный район</v>
          </cell>
        </row>
        <row r="15">
          <cell r="D15" t="str">
            <v/>
          </cell>
        </row>
        <row r="16">
          <cell r="D16" t="str">
            <v>Код ОКТМО</v>
          </cell>
          <cell r="E16" t="str">
            <v>50603416101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936.41851914714437</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9">
          <cell r="I9" t="str">
            <v>цены (тарифы), подлежащие государственному регулированию, действовавшие на день окончания (i-2)-го расчетного периода в системе теплоснабжения</v>
          </cell>
        </row>
        <row r="13">
          <cell r="E13" t="str">
            <v>каменный уголь</v>
          </cell>
        </row>
        <row r="16">
          <cell r="E16">
            <v>5100</v>
          </cell>
        </row>
        <row r="19">
          <cell r="E19">
            <v>-0.11899999999999999</v>
          </cell>
        </row>
        <row r="20">
          <cell r="E20">
            <v>4.0000000000000001E-3</v>
          </cell>
        </row>
        <row r="27">
          <cell r="E27">
            <v>4027.2490706319668</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row r="12">
          <cell r="F12" t="str">
            <v>Постановление Правительства Новосибирской области от 29.11.2011 №535-п (ред. 14.04.2014) "Об утверждении результатов государственной кадастровой оценки земель населенных пунктов в новосибирской области и среднего уровня кадастровой стоимости земель населенных пунктов по муниципальным районам и городским округам Новосибирской области"</v>
          </cell>
        </row>
      </sheetData>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row r="11">
          <cell r="G11" t="str">
            <v>Информация с официального сайта Банка России</v>
          </cell>
        </row>
      </sheetData>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row r="12">
          <cell r="F12" t="str">
            <v>Налоговый кодекс РФ</v>
          </cell>
        </row>
      </sheetData>
      <sheetData sheetId="25">
        <row r="12">
          <cell r="F12">
            <v>533.47268580880052</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38.331510000000002</v>
          </cell>
        </row>
        <row r="27">
          <cell r="F27">
            <v>1326.0219970470876</v>
          </cell>
        </row>
        <row r="28">
          <cell r="F28">
            <v>1018.4500745369336</v>
          </cell>
        </row>
        <row r="29">
          <cell r="F29">
            <v>307.57192251015391</v>
          </cell>
        </row>
        <row r="30">
          <cell r="F30">
            <v>2612.6419697997144</v>
          </cell>
        </row>
        <row r="33">
          <cell r="F33">
            <v>1383.5166961138552</v>
          </cell>
        </row>
        <row r="35">
          <cell r="F35">
            <v>18.902267999999999</v>
          </cell>
        </row>
        <row r="36">
          <cell r="F36">
            <v>14319.9</v>
          </cell>
        </row>
        <row r="37">
          <cell r="F37">
            <v>1.32</v>
          </cell>
        </row>
      </sheetData>
      <sheetData sheetId="26">
        <row r="12">
          <cell r="F12" t="str">
            <v>Постановление Правительства Российской Федерации от 17.04.2024 № 492</v>
          </cell>
        </row>
      </sheetData>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10.93</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109.51663689347312</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Казанка, Баганский муниципальный район</v>
          </cell>
        </row>
        <row r="15">
          <cell r="D15" t="str">
            <v/>
          </cell>
        </row>
        <row r="16">
          <cell r="D16" t="str">
            <v>Код ОКТМО</v>
          </cell>
          <cell r="E16" t="str">
            <v>50603413101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893.88419836667674</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3844.3219922684257</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sheetData sheetId="25">
        <row r="12">
          <cell r="F12">
            <v>531.7229119574605</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52.517325</v>
          </cell>
        </row>
        <row r="27">
          <cell r="F27">
            <v>1326.0219970470876</v>
          </cell>
        </row>
        <row r="28">
          <cell r="F28">
            <v>1018.4500745369336</v>
          </cell>
        </row>
        <row r="29">
          <cell r="F29">
            <v>307.57192251015391</v>
          </cell>
        </row>
        <row r="30">
          <cell r="F30">
            <v>2551.8749860024145</v>
          </cell>
        </row>
        <row r="33">
          <cell r="F33">
            <v>1321.5327149769673</v>
          </cell>
        </row>
        <row r="35">
          <cell r="F35">
            <v>18.902267999999999</v>
          </cell>
        </row>
        <row r="36">
          <cell r="F36">
            <v>14319.9</v>
          </cell>
        </row>
        <row r="37">
          <cell r="F37">
            <v>1.32</v>
          </cell>
        </row>
      </sheetData>
      <sheetData sheetId="26"/>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14.975</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108.63095500083695</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Кузнецовка, Баганский муниципальный район</v>
          </cell>
        </row>
        <row r="15">
          <cell r="D15" t="str">
            <v/>
          </cell>
        </row>
        <row r="16">
          <cell r="D16" t="str">
            <v>Код ОКТМО</v>
          </cell>
          <cell r="E16" t="str">
            <v>50603414101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958.38526476420805</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4121.7213114754086</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sheetData sheetId="25">
        <row r="12">
          <cell r="F12">
            <v>535.33206042955737</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42.048929999999999</v>
          </cell>
        </row>
        <row r="27">
          <cell r="F27">
            <v>1326.0219970470876</v>
          </cell>
        </row>
        <row r="28">
          <cell r="F28">
            <v>1018.4500745369336</v>
          </cell>
        </row>
        <row r="29">
          <cell r="F29">
            <v>307.57192251015391</v>
          </cell>
        </row>
        <row r="30">
          <cell r="F30">
            <v>2644.9723612762832</v>
          </cell>
        </row>
        <row r="33">
          <cell r="F33">
            <v>1415.5281711058844</v>
          </cell>
        </row>
        <row r="35">
          <cell r="F35">
            <v>18.902267999999999</v>
          </cell>
        </row>
        <row r="36">
          <cell r="F36">
            <v>14319.9</v>
          </cell>
        </row>
        <row r="37">
          <cell r="F37">
            <v>1.32</v>
          </cell>
        </row>
      </sheetData>
      <sheetData sheetId="26"/>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11.99</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109.99315929822953</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Лозовское, Баганский муниципальный район</v>
          </cell>
        </row>
        <row r="15">
          <cell r="D15" t="str">
            <v/>
          </cell>
        </row>
        <row r="16">
          <cell r="D16" t="str">
            <v>Код ОКТМО</v>
          </cell>
          <cell r="E16" t="str">
            <v>50603407101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918.4565160383255</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3950</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sheetData sheetId="25">
        <row r="12">
          <cell r="F12">
            <v>535.76924693718036</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79.398479999999992</v>
          </cell>
        </row>
        <row r="27">
          <cell r="F27">
            <v>1326.0219970470876</v>
          </cell>
        </row>
        <row r="28">
          <cell r="F28">
            <v>1018.4500745369336</v>
          </cell>
        </row>
        <row r="29">
          <cell r="F29">
            <v>307.57192251015391</v>
          </cell>
        </row>
        <row r="30">
          <cell r="F30">
            <v>2589.9896096820671</v>
          </cell>
        </row>
        <row r="33">
          <cell r="F33">
            <v>1357.3412114358673</v>
          </cell>
        </row>
        <row r="35">
          <cell r="F35">
            <v>18.902267999999999</v>
          </cell>
        </row>
        <row r="36">
          <cell r="F36">
            <v>14319.9</v>
          </cell>
        </row>
        <row r="37">
          <cell r="F37">
            <v>1.32</v>
          </cell>
        </row>
      </sheetData>
      <sheetData sheetId="26"/>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22.64</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109.20332805386434</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s>
    <definedNames>
      <definedName name="Лист29.PrintBlock"/>
    </definedNames>
    <sheetDataSet>
      <sheetData sheetId="0" refreshError="1"/>
      <sheetData sheetId="1" refreshError="1"/>
      <sheetData sheetId="2" refreshError="1"/>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Палецкое, Баганский муниципальный район</v>
          </cell>
        </row>
        <row r="15">
          <cell r="D15" t="str">
            <v/>
          </cell>
        </row>
        <row r="16">
          <cell r="D16" t="str">
            <v>Код ОКТМО</v>
          </cell>
          <cell r="E16" t="str">
            <v>50603418101</v>
          </cell>
        </row>
        <row r="17">
          <cell r="D17" t="str">
            <v>Система теплоснабжения</v>
          </cell>
        </row>
        <row r="18">
          <cell r="D18" t="str">
            <v>Вид топлива, использование которого преобладает в системе теплоснабжения</v>
          </cell>
        </row>
      </sheetData>
      <sheetData sheetId="4" refreshError="1"/>
      <sheetData sheetId="5" refreshError="1"/>
      <sheetData sheetId="6" refreshError="1"/>
      <sheetData sheetId="7">
        <row r="12">
          <cell r="F12">
            <v>1030.0174231830938</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13">
          <cell r="E13" t="str">
            <v>каменный уголь</v>
          </cell>
        </row>
        <row r="16">
          <cell r="E16">
            <v>5100</v>
          </cell>
        </row>
        <row r="19">
          <cell r="E19">
            <v>-0.11899999999999999</v>
          </cell>
        </row>
        <row r="20">
          <cell r="E20">
            <v>4.0000000000000001E-3</v>
          </cell>
        </row>
        <row r="27">
          <cell r="E27">
            <v>4429.78927203065</v>
          </cell>
        </row>
      </sheetData>
      <sheetData sheetId="9" refreshError="1"/>
      <sheetData sheetId="10" refreshError="1"/>
      <sheetData sheetId="11"/>
      <sheetData sheetId="12" refreshError="1"/>
      <sheetData sheetId="13">
        <row r="12">
          <cell r="F12">
            <v>3073.7630249962494</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1183.2684352822318</v>
          </cell>
        </row>
        <row r="27">
          <cell r="F27">
            <v>0.16419829999999999</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refreshError="1"/>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sheetData sheetId="19" refreshError="1"/>
      <sheetData sheetId="20">
        <row r="11">
          <cell r="E11">
            <v>-2.9000000000000026E-2</v>
          </cell>
          <cell r="F11">
            <v>0.245</v>
          </cell>
          <cell r="G11">
            <v>0.114</v>
          </cell>
          <cell r="H11">
            <v>0.04</v>
          </cell>
          <cell r="I11">
            <v>0.121</v>
          </cell>
          <cell r="J11">
            <v>0.03</v>
          </cell>
          <cell r="K11">
            <v>6.0999999999999999E-2</v>
          </cell>
          <cell r="L11">
            <v>3.2682303599220003E-2</v>
          </cell>
        </row>
      </sheetData>
      <sheetData sheetId="21"/>
      <sheetData sheetId="22" refreshError="1"/>
      <sheetData sheetId="23">
        <row r="12">
          <cell r="F12">
            <v>932.17761472146105</v>
          </cell>
        </row>
        <row r="14">
          <cell r="F14">
            <v>15661.317373437056</v>
          </cell>
        </row>
        <row r="15">
          <cell r="F15">
            <v>0.25</v>
          </cell>
        </row>
        <row r="18">
          <cell r="F18">
            <v>15</v>
          </cell>
        </row>
        <row r="19">
          <cell r="F19">
            <v>3741.3369093945325</v>
          </cell>
        </row>
        <row r="20">
          <cell r="F20">
            <v>2.1999999999999999E-2</v>
          </cell>
        </row>
        <row r="21">
          <cell r="F21">
            <v>10</v>
          </cell>
        </row>
        <row r="22">
          <cell r="F22">
            <v>3.5498053058466956</v>
          </cell>
        </row>
        <row r="23">
          <cell r="F23">
            <v>3.0000000000000001E-3</v>
          </cell>
        </row>
        <row r="24">
          <cell r="F24">
            <v>1183.2684352822318</v>
          </cell>
        </row>
      </sheetData>
      <sheetData sheetId="24"/>
      <sheetData sheetId="25">
        <row r="12">
          <cell r="F12">
            <v>540.44646416142245</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43.206240000000001</v>
          </cell>
        </row>
        <row r="27">
          <cell r="F27">
            <v>1326.0219970470876</v>
          </cell>
        </row>
        <row r="28">
          <cell r="F28">
            <v>1018.4500745369336</v>
          </cell>
        </row>
        <row r="29">
          <cell r="F29">
            <v>307.57192251015391</v>
          </cell>
        </row>
        <row r="30">
          <cell r="F30">
            <v>2749.4590277695997</v>
          </cell>
        </row>
        <row r="33">
          <cell r="F33">
            <v>1519.9155522785425</v>
          </cell>
        </row>
        <row r="35">
          <cell r="F35">
            <v>18.902267999999999</v>
          </cell>
        </row>
        <row r="36">
          <cell r="F36">
            <v>14319.9</v>
          </cell>
        </row>
        <row r="37">
          <cell r="F37">
            <v>1.32</v>
          </cell>
        </row>
      </sheetData>
      <sheetData sheetId="26"/>
      <sheetData sheetId="27">
        <row r="8">
          <cell r="F8" t="str">
            <v>нет</v>
          </cell>
        </row>
        <row r="15">
          <cell r="D15" t="str">
            <v>АО "Новосибирскэнергосбыт"</v>
          </cell>
        </row>
      </sheetData>
      <sheetData sheetId="28">
        <row r="11">
          <cell r="E11">
            <v>1871</v>
          </cell>
        </row>
        <row r="12">
          <cell r="E12">
            <v>1636</v>
          </cell>
        </row>
        <row r="13">
          <cell r="E13">
            <v>204</v>
          </cell>
        </row>
        <row r="16">
          <cell r="E16" t="str">
            <v>Муниципальное унитарное предприятие города Куйбышева Куйбышевского района Новосибирской области "Горводоканал"</v>
          </cell>
        </row>
        <row r="17">
          <cell r="E17">
            <v>12.32</v>
          </cell>
        </row>
        <row r="18">
          <cell r="E18" t="str">
            <v>Муниципальное унитарное предприятие города Куйбышева Куйбышевского района Новосибирской области "Геострой"</v>
          </cell>
        </row>
      </sheetData>
      <sheetData sheetId="29" refreshError="1"/>
      <sheetData sheetId="30">
        <row r="12">
          <cell r="F12">
            <v>111.52809054124452</v>
          </cell>
        </row>
        <row r="17">
          <cell r="F17">
            <v>0.02</v>
          </cell>
        </row>
      </sheetData>
      <sheetData sheetId="31">
        <row r="12">
          <cell r="F12" t="str">
            <v>-</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C17" sqref="C17"/>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[1]И1!D13</f>
        <v>Субъект Российской Федерации</v>
      </c>
      <c r="C4" s="10" t="str">
        <f>[1]И1!E13</f>
        <v>Новосибирская область</v>
      </c>
    </row>
    <row r="5" spans="1:3" ht="51.75" customHeight="1" x14ac:dyDescent="0.2">
      <c r="A5" s="8"/>
      <c r="B5" s="9" t="str">
        <f>[1]И1!D14</f>
        <v>Тип муниципального образования (выберите из списка)</v>
      </c>
      <c r="C5" s="10" t="str">
        <f>[1]И1!E14</f>
        <v>село Андреевка, Баганский муниципальный район</v>
      </c>
    </row>
    <row r="6" spans="1:3" x14ac:dyDescent="0.2">
      <c r="A6" s="8"/>
      <c r="B6" s="9" t="str">
        <f>IF([1]И1!E15="","",[1]И1!D15)</f>
        <v/>
      </c>
      <c r="C6" s="10" t="str">
        <f>IF([1]И1!E15="","",[1]И1!E15)</f>
        <v/>
      </c>
    </row>
    <row r="7" spans="1:3" x14ac:dyDescent="0.2">
      <c r="A7" s="8"/>
      <c r="B7" s="9" t="str">
        <f>[1]И1!D16</f>
        <v>Код ОКТМО</v>
      </c>
      <c r="C7" s="11" t="str">
        <f>[1]И1!E16</f>
        <v xml:space="preserve"> 50603402101</v>
      </c>
    </row>
    <row r="8" spans="1:3" x14ac:dyDescent="0.2">
      <c r="A8" s="8"/>
      <c r="B8" s="12" t="str">
        <f>[1]И1!D17</f>
        <v>Система теплоснабжения</v>
      </c>
      <c r="C8" s="13">
        <f>[1]И1!E17</f>
        <v>0</v>
      </c>
    </row>
    <row r="9" spans="1:3" x14ac:dyDescent="0.2">
      <c r="A9" s="8"/>
      <c r="B9" s="9" t="str">
        <f>[1]И1!D8</f>
        <v>Период регулирования (i)-й</v>
      </c>
      <c r="C9" s="14">
        <f>[1]И1!E8</f>
        <v>2026</v>
      </c>
    </row>
    <row r="10" spans="1:3" x14ac:dyDescent="0.2">
      <c r="A10" s="8"/>
      <c r="B10" s="9" t="str">
        <f>[1]И1!D9</f>
        <v>Период регулирования (i-1)-й</v>
      </c>
      <c r="C10" s="14">
        <f>[1]И1!E9</f>
        <v>2025</v>
      </c>
    </row>
    <row r="11" spans="1:3" x14ac:dyDescent="0.2">
      <c r="A11" s="8"/>
      <c r="B11" s="9" t="str">
        <f>[1]И1!D10</f>
        <v>Период регулирования (i-2)-й</v>
      </c>
      <c r="C11" s="14">
        <f>[1]И1!E10</f>
        <v>2024</v>
      </c>
    </row>
    <row r="12" spans="1:3" x14ac:dyDescent="0.2">
      <c r="A12" s="8"/>
      <c r="B12" s="9" t="str">
        <f>[1]И1!D11</f>
        <v>Базовый год (б)</v>
      </c>
      <c r="C12" s="14">
        <f>[1]И1!E11</f>
        <v>2019</v>
      </c>
    </row>
    <row r="13" spans="1:3" x14ac:dyDescent="0.2">
      <c r="A13" s="8"/>
      <c r="B13" s="9" t="str">
        <f>[1]И1!D18</f>
        <v>Вид топлива, использование которого преобладает в системе теплоснабжения</v>
      </c>
      <c r="C13" s="15" t="str">
        <f>[1]С1.1!E13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5573.2801050286425</v>
      </c>
    </row>
    <row r="18" spans="1:3" ht="42.75" x14ac:dyDescent="0.2">
      <c r="A18" s="22" t="s">
        <v>8</v>
      </c>
      <c r="B18" s="25" t="s">
        <v>9</v>
      </c>
      <c r="C18" s="26">
        <f>[1]С1!F12</f>
        <v>922.03941349256888</v>
      </c>
    </row>
    <row r="19" spans="1:3" ht="42.75" x14ac:dyDescent="0.2">
      <c r="A19" s="22" t="s">
        <v>10</v>
      </c>
      <c r="B19" s="25" t="s">
        <v>11</v>
      </c>
      <c r="C19" s="26">
        <f>[1]С2!F12</f>
        <v>3073.7630249962494</v>
      </c>
    </row>
    <row r="20" spans="1:3" ht="30" x14ac:dyDescent="0.2">
      <c r="A20" s="22" t="s">
        <v>12</v>
      </c>
      <c r="B20" s="25" t="s">
        <v>13</v>
      </c>
      <c r="C20" s="26">
        <f>[1]С3!F12</f>
        <v>932.17761472146105</v>
      </c>
    </row>
    <row r="21" spans="1:3" ht="42.75" x14ac:dyDescent="0.2">
      <c r="A21" s="22" t="s">
        <v>14</v>
      </c>
      <c r="B21" s="25" t="s">
        <v>15</v>
      </c>
      <c r="C21" s="26">
        <f>[1]С4!F12</f>
        <v>536.02004975897739</v>
      </c>
    </row>
    <row r="22" spans="1:3" ht="30" x14ac:dyDescent="0.2">
      <c r="A22" s="22" t="s">
        <v>16</v>
      </c>
      <c r="B22" s="25" t="s">
        <v>17</v>
      </c>
      <c r="C22" s="26">
        <f>[1]С5!F12</f>
        <v>109.28000205938515</v>
      </c>
    </row>
    <row r="23" spans="1:3" ht="43.5" thickBot="1" x14ac:dyDescent="0.25">
      <c r="A23" s="27" t="s">
        <v>18</v>
      </c>
      <c r="B23" s="28" t="s">
        <v>19</v>
      </c>
      <c r="C23" s="29" t="str">
        <f>[1]С6!F12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[1]С1.1!E16</f>
        <v>5100</v>
      </c>
    </row>
    <row r="29" spans="1:3" ht="57.75" customHeight="1" x14ac:dyDescent="0.2">
      <c r="A29" s="22" t="s">
        <v>10</v>
      </c>
      <c r="B29" s="34" t="s">
        <v>22</v>
      </c>
      <c r="C29" s="35">
        <f>[1]С1.1!E27</f>
        <v>3965.4089439152835</v>
      </c>
    </row>
    <row r="30" spans="1:3" ht="261.75" customHeight="1" x14ac:dyDescent="0.2">
      <c r="A30" s="22" t="s">
        <v>12</v>
      </c>
      <c r="B30" s="34" t="s">
        <v>23</v>
      </c>
      <c r="C30" s="36">
        <f>[1]С1.1!E19</f>
        <v>-0.11899999999999999</v>
      </c>
    </row>
    <row r="31" spans="1:3" ht="17.25" x14ac:dyDescent="0.2">
      <c r="A31" s="22" t="s">
        <v>14</v>
      </c>
      <c r="B31" s="34" t="s">
        <v>24</v>
      </c>
      <c r="C31" s="36">
        <f>[1]С1.1!E20</f>
        <v>4.0000000000000001E-3</v>
      </c>
    </row>
    <row r="32" spans="1:3" ht="30" x14ac:dyDescent="0.2">
      <c r="A32" s="22" t="s">
        <v>16</v>
      </c>
      <c r="B32" s="37" t="s">
        <v>25</v>
      </c>
      <c r="C32" s="38">
        <f>[1]С1!F13</f>
        <v>176.4</v>
      </c>
    </row>
    <row r="33" spans="1:3" x14ac:dyDescent="0.2">
      <c r="A33" s="22" t="s">
        <v>18</v>
      </c>
      <c r="B33" s="37" t="s">
        <v>26</v>
      </c>
      <c r="C33" s="39">
        <f>[1]С1!F16</f>
        <v>7000</v>
      </c>
    </row>
    <row r="34" spans="1:3" ht="14.25" x14ac:dyDescent="0.2">
      <c r="A34" s="22" t="s">
        <v>27</v>
      </c>
      <c r="B34" s="40" t="s">
        <v>28</v>
      </c>
      <c r="C34" s="41">
        <f>[1]С1!F17</f>
        <v>0.72857142857142854</v>
      </c>
    </row>
    <row r="35" spans="1:3" ht="15.75" x14ac:dyDescent="0.2">
      <c r="A35" s="42" t="s">
        <v>29</v>
      </c>
      <c r="B35" s="43" t="s">
        <v>30</v>
      </c>
      <c r="C35" s="41">
        <f>[1]С1!F20</f>
        <v>21.588411179999994</v>
      </c>
    </row>
    <row r="36" spans="1:3" ht="15.75" x14ac:dyDescent="0.2">
      <c r="A36" s="42" t="s">
        <v>31</v>
      </c>
      <c r="B36" s="44" t="s">
        <v>32</v>
      </c>
      <c r="C36" s="41">
        <f>[1]С1!F21</f>
        <v>20.818139999999996</v>
      </c>
    </row>
    <row r="37" spans="1:3" ht="14.25" x14ac:dyDescent="0.2">
      <c r="A37" s="42" t="s">
        <v>33</v>
      </c>
      <c r="B37" s="45" t="s">
        <v>34</v>
      </c>
      <c r="C37" s="41">
        <f>[1]С1!F22</f>
        <v>1.0369999999999999</v>
      </c>
    </row>
    <row r="38" spans="1:3" ht="53.25" thickBot="1" x14ac:dyDescent="0.25">
      <c r="A38" s="27" t="s">
        <v>35</v>
      </c>
      <c r="B38" s="46" t="s">
        <v>36</v>
      </c>
      <c r="C38" s="47">
        <f>[1]С1!F23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[1]С2.1!E12</f>
        <v>V</v>
      </c>
    </row>
    <row r="42" spans="1:3" ht="233.25" customHeight="1" x14ac:dyDescent="0.2">
      <c r="A42" s="22" t="s">
        <v>41</v>
      </c>
      <c r="B42" s="34" t="s">
        <v>42</v>
      </c>
      <c r="C42" s="52" t="str">
        <f>[1]С2.1!E13</f>
        <v>6 и менее баллов</v>
      </c>
    </row>
    <row r="43" spans="1:3" ht="144.75" customHeight="1" x14ac:dyDescent="0.2">
      <c r="A43" s="22" t="s">
        <v>43</v>
      </c>
      <c r="B43" s="34" t="s">
        <v>44</v>
      </c>
      <c r="C43" s="52" t="str">
        <f>[1]С2.1!E14</f>
        <v>от 200 до 500</v>
      </c>
    </row>
    <row r="44" spans="1:3" ht="25.5" x14ac:dyDescent="0.2">
      <c r="A44" s="22" t="s">
        <v>45</v>
      </c>
      <c r="B44" s="34" t="s">
        <v>46</v>
      </c>
      <c r="C44" s="53" t="str">
        <f>[1]С2.1!E15</f>
        <v>нет</v>
      </c>
    </row>
    <row r="45" spans="1:3" ht="30" x14ac:dyDescent="0.2">
      <c r="A45" s="22" t="s">
        <v>47</v>
      </c>
      <c r="B45" s="34" t="s">
        <v>48</v>
      </c>
      <c r="C45" s="35">
        <f>[1]С2!F18</f>
        <v>40220.845230503684</v>
      </c>
    </row>
    <row r="46" spans="1:3" ht="30" x14ac:dyDescent="0.2">
      <c r="A46" s="22" t="s">
        <v>49</v>
      </c>
      <c r="B46" s="54" t="s">
        <v>50</v>
      </c>
      <c r="C46" s="35">
        <f>IF([1]С2!F19&gt;0,[1]С2!F19,[1]С2!F20)</f>
        <v>23441.524932855718</v>
      </c>
    </row>
    <row r="47" spans="1:3" ht="46.5" customHeight="1" x14ac:dyDescent="0.2">
      <c r="A47" s="22" t="s">
        <v>51</v>
      </c>
      <c r="B47" s="55" t="s">
        <v>52</v>
      </c>
      <c r="C47" s="35">
        <f>[1]С2.1!E19</f>
        <v>-38</v>
      </c>
    </row>
    <row r="48" spans="1:3" ht="25.5" x14ac:dyDescent="0.2">
      <c r="A48" s="22" t="s">
        <v>53</v>
      </c>
      <c r="B48" s="55" t="s">
        <v>54</v>
      </c>
      <c r="C48" s="35" t="str">
        <f>[1]С2.1!E22</f>
        <v>нет</v>
      </c>
    </row>
    <row r="49" spans="1:3" ht="38.25" x14ac:dyDescent="0.2">
      <c r="A49" s="22" t="s">
        <v>55</v>
      </c>
      <c r="B49" s="56" t="s">
        <v>56</v>
      </c>
      <c r="C49" s="35">
        <f>[1]С2.2!E10</f>
        <v>1287</v>
      </c>
    </row>
    <row r="50" spans="1:3" ht="25.5" x14ac:dyDescent="0.2">
      <c r="A50" s="22" t="s">
        <v>57</v>
      </c>
      <c r="B50" s="57" t="s">
        <v>58</v>
      </c>
      <c r="C50" s="35">
        <f>[1]С2.2!E12</f>
        <v>5.97</v>
      </c>
    </row>
    <row r="51" spans="1:3" ht="52.5" x14ac:dyDescent="0.2">
      <c r="A51" s="22" t="s">
        <v>59</v>
      </c>
      <c r="B51" s="58" t="s">
        <v>60</v>
      </c>
      <c r="C51" s="35">
        <f>[1]С2.2!E13</f>
        <v>1</v>
      </c>
    </row>
    <row r="52" spans="1:3" ht="27.75" x14ac:dyDescent="0.2">
      <c r="A52" s="22" t="s">
        <v>61</v>
      </c>
      <c r="B52" s="57" t="s">
        <v>62</v>
      </c>
      <c r="C52" s="35">
        <f>[1]С2.2!E14</f>
        <v>12104</v>
      </c>
    </row>
    <row r="53" spans="1:3" ht="79.5" customHeight="1" x14ac:dyDescent="0.2">
      <c r="A53" s="22" t="s">
        <v>63</v>
      </c>
      <c r="B53" s="58" t="s">
        <v>64</v>
      </c>
      <c r="C53" s="36">
        <f>[1]С2.2!E15</f>
        <v>4.8000000000000001E-2</v>
      </c>
    </row>
    <row r="54" spans="1:3" x14ac:dyDescent="0.2">
      <c r="A54" s="22" t="s">
        <v>65</v>
      </c>
      <c r="B54" s="58" t="s">
        <v>66</v>
      </c>
      <c r="C54" s="35">
        <f>[1]С2.2!E16</f>
        <v>1</v>
      </c>
    </row>
    <row r="55" spans="1:3" ht="15.75" x14ac:dyDescent="0.2">
      <c r="A55" s="22" t="s">
        <v>67</v>
      </c>
      <c r="B55" s="59" t="s">
        <v>68</v>
      </c>
      <c r="C55" s="35">
        <f>[1]С2!F21</f>
        <v>1</v>
      </c>
    </row>
    <row r="56" spans="1:3" ht="30" x14ac:dyDescent="0.2">
      <c r="A56" s="60" t="s">
        <v>69</v>
      </c>
      <c r="B56" s="34" t="s">
        <v>70</v>
      </c>
      <c r="C56" s="35">
        <f>[1]С2!F13</f>
        <v>210571.60987470482</v>
      </c>
    </row>
    <row r="57" spans="1:3" ht="30" x14ac:dyDescent="0.2">
      <c r="A57" s="60" t="s">
        <v>71</v>
      </c>
      <c r="B57" s="59" t="s">
        <v>72</v>
      </c>
      <c r="C57" s="35">
        <f>[1]С2!F14</f>
        <v>113455</v>
      </c>
    </row>
    <row r="58" spans="1:3" ht="15.75" x14ac:dyDescent="0.2">
      <c r="A58" s="60" t="s">
        <v>73</v>
      </c>
      <c r="B58" s="61" t="s">
        <v>74</v>
      </c>
      <c r="C58" s="41">
        <f>[1]С2!F15</f>
        <v>1.071</v>
      </c>
    </row>
    <row r="59" spans="1:3" ht="15.75" x14ac:dyDescent="0.2">
      <c r="A59" s="60" t="s">
        <v>75</v>
      </c>
      <c r="B59" s="61" t="s">
        <v>76</v>
      </c>
      <c r="C59" s="41">
        <f>[1]С2!F16</f>
        <v>1</v>
      </c>
    </row>
    <row r="60" spans="1:3" ht="17.25" x14ac:dyDescent="0.2">
      <c r="A60" s="60" t="s">
        <v>77</v>
      </c>
      <c r="B60" s="59" t="s">
        <v>78</v>
      </c>
      <c r="C60" s="35">
        <f>[1]С2!F17</f>
        <v>1.01</v>
      </c>
    </row>
    <row r="61" spans="1:3" s="64" customFormat="1" ht="14.25" x14ac:dyDescent="0.2">
      <c r="A61" s="60" t="s">
        <v>79</v>
      </c>
      <c r="B61" s="62" t="s">
        <v>80</v>
      </c>
      <c r="C61" s="63">
        <f>[1]С2!F33</f>
        <v>10</v>
      </c>
    </row>
    <row r="62" spans="1:3" ht="30" x14ac:dyDescent="0.2">
      <c r="A62" s="60" t="s">
        <v>81</v>
      </c>
      <c r="B62" s="65" t="s">
        <v>82</v>
      </c>
      <c r="C62" s="35">
        <f>[1]С2!F26</f>
        <v>1183.2684352822318</v>
      </c>
    </row>
    <row r="63" spans="1:3" ht="168" customHeight="1" x14ac:dyDescent="0.2">
      <c r="A63" s="60" t="s">
        <v>83</v>
      </c>
      <c r="B63" s="54" t="s">
        <v>84</v>
      </c>
      <c r="C63" s="35">
        <f>[1]С2!F27</f>
        <v>0.16419829999999999</v>
      </c>
    </row>
    <row r="64" spans="1:3" ht="17.25" x14ac:dyDescent="0.2">
      <c r="A64" s="60" t="s">
        <v>85</v>
      </c>
      <c r="B64" s="59" t="s">
        <v>86</v>
      </c>
      <c r="C64" s="63">
        <f>[1]С2!F28</f>
        <v>4200</v>
      </c>
    </row>
    <row r="65" spans="1:3" ht="42.75" x14ac:dyDescent="0.2">
      <c r="A65" s="60" t="s">
        <v>87</v>
      </c>
      <c r="B65" s="34" t="s">
        <v>88</v>
      </c>
      <c r="C65" s="35">
        <f>[1]С2!F22</f>
        <v>4298.6978080550834</v>
      </c>
    </row>
    <row r="66" spans="1:3" ht="30" x14ac:dyDescent="0.2">
      <c r="A66" s="60" t="s">
        <v>89</v>
      </c>
      <c r="B66" s="61" t="s">
        <v>90</v>
      </c>
      <c r="C66" s="35">
        <f>[1]С2!F23</f>
        <v>1990</v>
      </c>
    </row>
    <row r="67" spans="1:3" ht="30" x14ac:dyDescent="0.2">
      <c r="A67" s="60" t="s">
        <v>91</v>
      </c>
      <c r="B67" s="54" t="s">
        <v>92</v>
      </c>
      <c r="C67" s="35">
        <f>[1]С2.1!E27</f>
        <v>246.24401</v>
      </c>
    </row>
    <row r="68" spans="1:3" ht="73.5" customHeight="1" x14ac:dyDescent="0.2">
      <c r="A68" s="60" t="s">
        <v>93</v>
      </c>
      <c r="B68" s="66" t="s">
        <v>94</v>
      </c>
      <c r="C68" s="53" t="str">
        <f>[1]С2.3!E21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[1]С2.3!E11</f>
        <v>9.89</v>
      </c>
    </row>
    <row r="70" spans="1:3" ht="25.5" x14ac:dyDescent="0.2">
      <c r="A70" s="60" t="s">
        <v>97</v>
      </c>
      <c r="B70" s="67" t="s">
        <v>98</v>
      </c>
      <c r="C70" s="63">
        <f>[1]С2.3!E13</f>
        <v>300</v>
      </c>
    </row>
    <row r="71" spans="1:3" ht="192.75" customHeight="1" x14ac:dyDescent="0.2">
      <c r="A71" s="60" t="s">
        <v>99</v>
      </c>
      <c r="B71" s="66" t="s">
        <v>100</v>
      </c>
      <c r="C71" s="69">
        <f>IF([1]С2.3!E22&gt;0,[1]С2.3!E22,[1]С2.3!E14)</f>
        <v>8809</v>
      </c>
    </row>
    <row r="72" spans="1:3" ht="192.75" customHeight="1" x14ac:dyDescent="0.2">
      <c r="A72" s="60" t="s">
        <v>101</v>
      </c>
      <c r="B72" s="66" t="s">
        <v>102</v>
      </c>
      <c r="C72" s="69">
        <f>IF([1]С2.3!E23&gt;0,[1]С2.3!E23,[1]С2.3!E15)</f>
        <v>530.41</v>
      </c>
    </row>
    <row r="73" spans="1:3" ht="30" x14ac:dyDescent="0.2">
      <c r="A73" s="60" t="s">
        <v>103</v>
      </c>
      <c r="B73" s="54" t="s">
        <v>104</v>
      </c>
      <c r="C73" s="35">
        <f>[1]С2.1!E28</f>
        <v>269.12432000000001</v>
      </c>
    </row>
    <row r="74" spans="1:3" ht="87" customHeight="1" x14ac:dyDescent="0.2">
      <c r="A74" s="60" t="s">
        <v>105</v>
      </c>
      <c r="B74" s="66" t="s">
        <v>106</v>
      </c>
      <c r="C74" s="53" t="str">
        <f>[1]С2.3!E25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[1]С2.3!E12</f>
        <v>0.56000000000000005</v>
      </c>
    </row>
    <row r="76" spans="1:3" ht="25.5" x14ac:dyDescent="0.2">
      <c r="A76" s="60" t="s">
        <v>109</v>
      </c>
      <c r="B76" s="67" t="s">
        <v>98</v>
      </c>
      <c r="C76" s="63">
        <f>[1]С2.3!E13</f>
        <v>300</v>
      </c>
    </row>
    <row r="77" spans="1:3" ht="183" customHeight="1" x14ac:dyDescent="0.2">
      <c r="A77" s="60" t="s">
        <v>110</v>
      </c>
      <c r="B77" s="70" t="s">
        <v>111</v>
      </c>
      <c r="C77" s="69">
        <f>IF([1]С2.3!E26&gt;0,[1]С2.3!E26,[1]С2.3!E16)</f>
        <v>21397</v>
      </c>
    </row>
    <row r="78" spans="1:3" ht="186.75" customHeight="1" x14ac:dyDescent="0.2">
      <c r="A78" s="60" t="s">
        <v>112</v>
      </c>
      <c r="B78" s="70" t="s">
        <v>113</v>
      </c>
      <c r="C78" s="69">
        <f>IF([1]С2.3!E27&gt;0,[1]С2.3!E27,[1]С2.3!E17)</f>
        <v>857.14</v>
      </c>
    </row>
    <row r="79" spans="1:3" ht="17.25" x14ac:dyDescent="0.2">
      <c r="A79" s="60" t="s">
        <v>114</v>
      </c>
      <c r="B79" s="34" t="s">
        <v>115</v>
      </c>
      <c r="C79" s="36">
        <f>[1]С2!F29</f>
        <v>0.21369165990259753</v>
      </c>
    </row>
    <row r="80" spans="1:3" ht="30" x14ac:dyDescent="0.2">
      <c r="A80" s="60" t="s">
        <v>116</v>
      </c>
      <c r="B80" s="54" t="s">
        <v>117</v>
      </c>
      <c r="C80" s="71">
        <f>[1]С2!F30</f>
        <v>0.20047619047619047</v>
      </c>
    </row>
    <row r="81" spans="1:3" ht="17.25" x14ac:dyDescent="0.2">
      <c r="A81" s="60" t="s">
        <v>118</v>
      </c>
      <c r="B81" s="72" t="s">
        <v>119</v>
      </c>
      <c r="C81" s="36">
        <f>[1]С2!F31</f>
        <v>0.13880000000000001</v>
      </c>
    </row>
    <row r="82" spans="1:3" s="64" customFormat="1" ht="18" thickBot="1" x14ac:dyDescent="0.25">
      <c r="A82" s="73" t="s">
        <v>120</v>
      </c>
      <c r="B82" s="74" t="s">
        <v>121</v>
      </c>
      <c r="C82" s="75">
        <f>[1]С2!F32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[1]С3!F14</f>
        <v>15661.317373437056</v>
      </c>
    </row>
    <row r="86" spans="1:3" s="64" customFormat="1" ht="42.75" x14ac:dyDescent="0.2">
      <c r="A86" s="78" t="s">
        <v>126</v>
      </c>
      <c r="B86" s="54" t="s">
        <v>127</v>
      </c>
      <c r="C86" s="79">
        <f>[1]С3!F15</f>
        <v>0.25</v>
      </c>
    </row>
    <row r="87" spans="1:3" s="64" customFormat="1" ht="14.25" x14ac:dyDescent="0.2">
      <c r="A87" s="78" t="s">
        <v>128</v>
      </c>
      <c r="B87" s="80" t="s">
        <v>129</v>
      </c>
      <c r="C87" s="63">
        <f>[1]С3!F18</f>
        <v>15</v>
      </c>
    </row>
    <row r="88" spans="1:3" s="64" customFormat="1" ht="17.25" x14ac:dyDescent="0.2">
      <c r="A88" s="78" t="s">
        <v>130</v>
      </c>
      <c r="B88" s="34" t="s">
        <v>131</v>
      </c>
      <c r="C88" s="35">
        <f>[1]С3!F19</f>
        <v>3741.3369093945325</v>
      </c>
    </row>
    <row r="89" spans="1:3" s="64" customFormat="1" ht="55.5" x14ac:dyDescent="0.2">
      <c r="A89" s="78" t="s">
        <v>132</v>
      </c>
      <c r="B89" s="54" t="s">
        <v>133</v>
      </c>
      <c r="C89" s="81">
        <f>[1]С3!F20</f>
        <v>2.1999999999999999E-2</v>
      </c>
    </row>
    <row r="90" spans="1:3" s="64" customFormat="1" ht="14.25" x14ac:dyDescent="0.2">
      <c r="A90" s="78" t="s">
        <v>134</v>
      </c>
      <c r="B90" s="59" t="s">
        <v>80</v>
      </c>
      <c r="C90" s="63">
        <f>[1]С3!F21</f>
        <v>10</v>
      </c>
    </row>
    <row r="91" spans="1:3" s="64" customFormat="1" ht="17.25" x14ac:dyDescent="0.2">
      <c r="A91" s="78" t="s">
        <v>135</v>
      </c>
      <c r="B91" s="34" t="s">
        <v>136</v>
      </c>
      <c r="C91" s="35">
        <f>[1]С3!F22</f>
        <v>3.5498053058466956</v>
      </c>
    </row>
    <row r="92" spans="1:3" s="64" customFormat="1" ht="57" customHeight="1" x14ac:dyDescent="0.2">
      <c r="A92" s="78" t="s">
        <v>137</v>
      </c>
      <c r="B92" s="54" t="s">
        <v>138</v>
      </c>
      <c r="C92" s="81">
        <f>[1]С3!F23</f>
        <v>3.0000000000000001E-3</v>
      </c>
    </row>
    <row r="93" spans="1:3" s="64" customFormat="1" ht="27.75" thickBot="1" x14ac:dyDescent="0.25">
      <c r="A93" s="82" t="s">
        <v>139</v>
      </c>
      <c r="B93" s="83" t="s">
        <v>140</v>
      </c>
      <c r="C93" s="84">
        <f>[1]С3!F24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[1]С4!F16</f>
        <v>1652.5</v>
      </c>
    </row>
    <row r="97" spans="1:3" ht="30" x14ac:dyDescent="0.2">
      <c r="A97" s="60" t="s">
        <v>145</v>
      </c>
      <c r="B97" s="59" t="s">
        <v>146</v>
      </c>
      <c r="C97" s="35">
        <f>[1]С4!F17</f>
        <v>73547</v>
      </c>
    </row>
    <row r="98" spans="1:3" ht="17.25" x14ac:dyDescent="0.2">
      <c r="A98" s="60" t="s">
        <v>147</v>
      </c>
      <c r="B98" s="59" t="s">
        <v>148</v>
      </c>
      <c r="C98" s="41">
        <f>[1]С4!F18</f>
        <v>0.02</v>
      </c>
    </row>
    <row r="99" spans="1:3" ht="30" x14ac:dyDescent="0.2">
      <c r="A99" s="60" t="s">
        <v>149</v>
      </c>
      <c r="B99" s="59" t="s">
        <v>150</v>
      </c>
      <c r="C99" s="35">
        <f>[1]С4!F19</f>
        <v>12104</v>
      </c>
    </row>
    <row r="100" spans="1:3" ht="31.5" x14ac:dyDescent="0.2">
      <c r="A100" s="60" t="s">
        <v>151</v>
      </c>
      <c r="B100" s="59" t="s">
        <v>152</v>
      </c>
      <c r="C100" s="41">
        <f>[1]С4!F20</f>
        <v>1.4999999999999999E-2</v>
      </c>
    </row>
    <row r="101" spans="1:3" ht="30" x14ac:dyDescent="0.2">
      <c r="A101" s="60" t="s">
        <v>153</v>
      </c>
      <c r="B101" s="34" t="s">
        <v>154</v>
      </c>
      <c r="C101" s="35">
        <f>[1]С4!F21</f>
        <v>1933.1949342509995</v>
      </c>
    </row>
    <row r="102" spans="1:3" ht="35.25" customHeight="1" x14ac:dyDescent="0.2">
      <c r="A102" s="60" t="s">
        <v>155</v>
      </c>
      <c r="B102" s="54" t="s">
        <v>156</v>
      </c>
      <c r="C102" s="86" t="str">
        <f>IF([1]С4.2!F8="да",[1]С4.2!D21,[1]С4.2!D15)</f>
        <v>АО "Новосибирскэнергосбыт"</v>
      </c>
    </row>
    <row r="103" spans="1:3" ht="68.25" x14ac:dyDescent="0.2">
      <c r="A103" s="60" t="s">
        <v>157</v>
      </c>
      <c r="B103" s="54" t="s">
        <v>158</v>
      </c>
      <c r="C103" s="35">
        <f>[1]С4!F22</f>
        <v>3.6112641666666665</v>
      </c>
    </row>
    <row r="104" spans="1:3" ht="30" x14ac:dyDescent="0.2">
      <c r="A104" s="60" t="s">
        <v>159</v>
      </c>
      <c r="B104" s="59" t="s">
        <v>160</v>
      </c>
      <c r="C104" s="35">
        <f>[1]С4!F23</f>
        <v>180</v>
      </c>
    </row>
    <row r="105" spans="1:3" ht="14.25" x14ac:dyDescent="0.2">
      <c r="A105" s="60" t="s">
        <v>161</v>
      </c>
      <c r="B105" s="54" t="s">
        <v>162</v>
      </c>
      <c r="C105" s="35">
        <f>[1]С4!F24</f>
        <v>8497.1999999999989</v>
      </c>
    </row>
    <row r="106" spans="1:3" ht="14.25" x14ac:dyDescent="0.2">
      <c r="A106" s="60" t="s">
        <v>163</v>
      </c>
      <c r="B106" s="59" t="s">
        <v>164</v>
      </c>
      <c r="C106" s="41">
        <f>[1]С4!F25</f>
        <v>0.35</v>
      </c>
    </row>
    <row r="107" spans="1:3" ht="17.25" x14ac:dyDescent="0.2">
      <c r="A107" s="60" t="s">
        <v>165</v>
      </c>
      <c r="B107" s="34" t="s">
        <v>166</v>
      </c>
      <c r="C107" s="35">
        <f>[1]С4!F26</f>
        <v>79.398479999999992</v>
      </c>
    </row>
    <row r="108" spans="1:3" ht="75.75" customHeight="1" x14ac:dyDescent="0.2">
      <c r="A108" s="60" t="s">
        <v>167</v>
      </c>
      <c r="B108" s="54" t="s">
        <v>94</v>
      </c>
      <c r="C108" s="86" t="str">
        <f>[1]С4.3!E16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[1]С4.3!E17</f>
        <v>22.64</v>
      </c>
    </row>
    <row r="110" spans="1:3" ht="79.5" customHeight="1" x14ac:dyDescent="0.2">
      <c r="A110" s="60" t="s">
        <v>170</v>
      </c>
      <c r="B110" s="54" t="s">
        <v>106</v>
      </c>
      <c r="C110" s="86" t="str">
        <f>[1]С4.3!E18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[1]С4.3!E19</f>
        <v>0</v>
      </c>
    </row>
    <row r="112" spans="1:3" x14ac:dyDescent="0.2">
      <c r="A112" s="60" t="s">
        <v>173</v>
      </c>
      <c r="B112" s="59" t="s">
        <v>174</v>
      </c>
      <c r="C112" s="35">
        <f>[1]С4.3!E11</f>
        <v>1871</v>
      </c>
    </row>
    <row r="113" spans="1:3" x14ac:dyDescent="0.2">
      <c r="A113" s="60" t="s">
        <v>175</v>
      </c>
      <c r="B113" s="59" t="s">
        <v>176</v>
      </c>
      <c r="C113" s="53">
        <f>[1]С4.3!E12</f>
        <v>1636</v>
      </c>
    </row>
    <row r="114" spans="1:3" x14ac:dyDescent="0.2">
      <c r="A114" s="60" t="s">
        <v>177</v>
      </c>
      <c r="B114" s="59" t="s">
        <v>178</v>
      </c>
      <c r="C114" s="53">
        <f>[1]С4.3!E13</f>
        <v>204</v>
      </c>
    </row>
    <row r="115" spans="1:3" ht="30" x14ac:dyDescent="0.2">
      <c r="A115" s="60" t="s">
        <v>179</v>
      </c>
      <c r="B115" s="34" t="s">
        <v>180</v>
      </c>
      <c r="C115" s="35">
        <f>[1]С4!F27</f>
        <v>1326.0219970470876</v>
      </c>
    </row>
    <row r="116" spans="1:3" ht="25.5" x14ac:dyDescent="0.2">
      <c r="A116" s="60" t="s">
        <v>181</v>
      </c>
      <c r="B116" s="54" t="s">
        <v>182</v>
      </c>
      <c r="C116" s="35">
        <f>[1]С4!F28</f>
        <v>1018.4500745369336</v>
      </c>
    </row>
    <row r="117" spans="1:3" ht="42.75" x14ac:dyDescent="0.2">
      <c r="A117" s="60" t="s">
        <v>183</v>
      </c>
      <c r="B117" s="54" t="s">
        <v>184</v>
      </c>
      <c r="C117" s="35">
        <f>[1]С4!F29</f>
        <v>307.57192251015391</v>
      </c>
    </row>
    <row r="118" spans="1:3" ht="30" x14ac:dyDescent="0.2">
      <c r="A118" s="60" t="s">
        <v>185</v>
      </c>
      <c r="B118" s="40" t="s">
        <v>186</v>
      </c>
      <c r="C118" s="35">
        <f>[1]С4!F30</f>
        <v>2595.2108579386331</v>
      </c>
    </row>
    <row r="119" spans="1:3" ht="42.75" x14ac:dyDescent="0.2">
      <c r="A119" s="60" t="s">
        <v>187</v>
      </c>
      <c r="B119" s="87" t="s">
        <v>188</v>
      </c>
      <c r="C119" s="35">
        <f>[1]С4!F33</f>
        <v>1362.5624596924331</v>
      </c>
    </row>
    <row r="120" spans="1:3" ht="30" x14ac:dyDescent="0.2">
      <c r="A120" s="60" t="s">
        <v>189</v>
      </c>
      <c r="B120" s="88" t="s">
        <v>190</v>
      </c>
      <c r="C120" s="35">
        <f>[1]С4!F35</f>
        <v>18.902267999999999</v>
      </c>
    </row>
    <row r="121" spans="1:3" ht="14.25" x14ac:dyDescent="0.2">
      <c r="A121" s="60" t="s">
        <v>191</v>
      </c>
      <c r="B121" s="57" t="s">
        <v>192</v>
      </c>
      <c r="C121" s="35">
        <f>[1]С4!F36</f>
        <v>14319.9</v>
      </c>
    </row>
    <row r="122" spans="1:3" ht="43.5" customHeight="1" thickBot="1" x14ac:dyDescent="0.25">
      <c r="A122" s="73" t="s">
        <v>193</v>
      </c>
      <c r="B122" s="89" t="s">
        <v>194</v>
      </c>
      <c r="C122" s="84">
        <f>[1]С4!F37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[1]С5!F17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[1]С2!F37</f>
        <v>20.818139999999996</v>
      </c>
    </row>
    <row r="136" spans="1:3" ht="14.25" x14ac:dyDescent="0.2">
      <c r="A136" s="60" t="s">
        <v>216</v>
      </c>
      <c r="B136" s="102" t="s">
        <v>217</v>
      </c>
      <c r="C136" s="35">
        <f>[1]С2!F38</f>
        <v>7</v>
      </c>
    </row>
    <row r="137" spans="1:3" ht="17.25" x14ac:dyDescent="0.2">
      <c r="A137" s="60" t="s">
        <v>218</v>
      </c>
      <c r="B137" s="102" t="s">
        <v>219</v>
      </c>
      <c r="C137" s="35">
        <f>[1]С2!F40</f>
        <v>0.97</v>
      </c>
    </row>
    <row r="138" spans="1:3" ht="15" thickBot="1" x14ac:dyDescent="0.25">
      <c r="A138" s="73" t="s">
        <v>220</v>
      </c>
      <c r="B138" s="103" t="s">
        <v>221</v>
      </c>
      <c r="C138" s="47">
        <f>[1]С2!F42</f>
        <v>0.35</v>
      </c>
    </row>
    <row r="139" spans="1:3" s="90" customFormat="1" ht="13.5" thickBot="1" x14ac:dyDescent="0.25">
      <c r="A139" s="48"/>
      <c r="B139" s="76"/>
      <c r="C139" s="15"/>
    </row>
    <row r="140" spans="1:3" ht="30" x14ac:dyDescent="0.2">
      <c r="A140" s="85" t="s">
        <v>222</v>
      </c>
      <c r="B140" s="104" t="s">
        <v>223</v>
      </c>
      <c r="C140" s="105">
        <f>[1]С2!F35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[1]С2.5!$E$11</f>
        <v>-2.9000000000000026E-2</v>
      </c>
    </row>
    <row r="144" spans="1:3" x14ac:dyDescent="0.2">
      <c r="A144" s="107"/>
      <c r="B144" s="112">
        <f>B143+1</f>
        <v>2021</v>
      </c>
      <c r="C144" s="113">
        <f>[1]С2.5!$F$11</f>
        <v>0.245</v>
      </c>
    </row>
    <row r="145" spans="1:3" x14ac:dyDescent="0.2">
      <c r="A145" s="107"/>
      <c r="B145" s="112">
        <f t="shared" ref="B145:B208" si="0">B144+1</f>
        <v>2022</v>
      </c>
      <c r="C145" s="113">
        <f>[1]С2.5!$G$11</f>
        <v>0.114</v>
      </c>
    </row>
    <row r="146" spans="1:3" ht="13.5" thickBot="1" x14ac:dyDescent="0.25">
      <c r="A146" s="107"/>
      <c r="B146" s="114">
        <f t="shared" si="0"/>
        <v>2023</v>
      </c>
      <c r="C146" s="115">
        <f>[1]С2.5!$H$11</f>
        <v>0.04</v>
      </c>
    </row>
    <row r="147" spans="1:3" x14ac:dyDescent="0.2">
      <c r="A147" s="107"/>
      <c r="B147" s="116">
        <f t="shared" si="0"/>
        <v>2024</v>
      </c>
      <c r="C147" s="117">
        <f>[1]С2.5!$I$11</f>
        <v>0.121</v>
      </c>
    </row>
    <row r="148" spans="1:3" x14ac:dyDescent="0.2">
      <c r="A148" s="107"/>
      <c r="B148" s="112">
        <f t="shared" si="0"/>
        <v>2025</v>
      </c>
      <c r="C148" s="113">
        <f>[1]С2.5!$J$11</f>
        <v>0.03</v>
      </c>
    </row>
    <row r="149" spans="1:3" x14ac:dyDescent="0.2">
      <c r="A149" s="107"/>
      <c r="B149" s="112">
        <f t="shared" si="0"/>
        <v>2026</v>
      </c>
      <c r="C149" s="113">
        <f>[1]С2.5!$K$11</f>
        <v>6.0999999999999999E-2</v>
      </c>
    </row>
    <row r="150" spans="1:3" hidden="1" x14ac:dyDescent="0.2">
      <c r="A150" s="107"/>
      <c r="B150" s="112">
        <f t="shared" si="0"/>
        <v>2027</v>
      </c>
      <c r="C150" s="113">
        <f>[1]С2.5!$L$11</f>
        <v>3.2682303599220003E-2</v>
      </c>
    </row>
    <row r="151" spans="1:3" hidden="1" x14ac:dyDescent="0.2">
      <c r="A151" s="107"/>
      <c r="B151" s="112">
        <f t="shared" si="0"/>
        <v>2028</v>
      </c>
      <c r="C151" s="113">
        <f>[1]С2.5!$M$11</f>
        <v>0</v>
      </c>
    </row>
    <row r="152" spans="1:3" hidden="1" x14ac:dyDescent="0.2">
      <c r="A152" s="107"/>
      <c r="B152" s="112">
        <f t="shared" si="0"/>
        <v>2029</v>
      </c>
      <c r="C152" s="113">
        <f>[1]С2.5!$N$11</f>
        <v>0</v>
      </c>
    </row>
    <row r="153" spans="1:3" hidden="1" x14ac:dyDescent="0.2">
      <c r="A153" s="107"/>
      <c r="B153" s="112">
        <f t="shared" si="0"/>
        <v>2030</v>
      </c>
      <c r="C153" s="113">
        <f>[1]С2.5!$O$11</f>
        <v>0</v>
      </c>
    </row>
    <row r="154" spans="1:3" hidden="1" x14ac:dyDescent="0.2">
      <c r="A154" s="107"/>
      <c r="B154" s="112">
        <f t="shared" si="0"/>
        <v>2031</v>
      </c>
      <c r="C154" s="113">
        <f>[1]С2.5!$P$11</f>
        <v>0</v>
      </c>
    </row>
    <row r="155" spans="1:3" hidden="1" x14ac:dyDescent="0.2">
      <c r="A155" s="90"/>
      <c r="B155" s="112">
        <f t="shared" si="0"/>
        <v>2032</v>
      </c>
      <c r="C155" s="113">
        <f>[1]С2.5!$Q$11</f>
        <v>0</v>
      </c>
    </row>
    <row r="156" spans="1:3" hidden="1" x14ac:dyDescent="0.2">
      <c r="A156" s="90"/>
      <c r="B156" s="112">
        <f t="shared" si="0"/>
        <v>2033</v>
      </c>
      <c r="C156" s="113">
        <f>[1]С2.5!$R$11</f>
        <v>0</v>
      </c>
    </row>
    <row r="157" spans="1:3" hidden="1" x14ac:dyDescent="0.2">
      <c r="B157" s="112">
        <f t="shared" si="0"/>
        <v>2034</v>
      </c>
      <c r="C157" s="113">
        <f>[1]С2.5!$S$11</f>
        <v>0</v>
      </c>
    </row>
    <row r="158" spans="1:3" hidden="1" x14ac:dyDescent="0.2">
      <c r="B158" s="112">
        <f t="shared" si="0"/>
        <v>2035</v>
      </c>
      <c r="C158" s="113">
        <f>[1]С2.5!$T$11</f>
        <v>0</v>
      </c>
    </row>
    <row r="159" spans="1:3" hidden="1" x14ac:dyDescent="0.2">
      <c r="B159" s="112">
        <f t="shared" si="0"/>
        <v>2036</v>
      </c>
      <c r="C159" s="113">
        <f>[1]С2.5!$U$11</f>
        <v>0</v>
      </c>
    </row>
    <row r="160" spans="1:3" hidden="1" x14ac:dyDescent="0.2">
      <c r="B160" s="112">
        <f t="shared" si="0"/>
        <v>2037</v>
      </c>
      <c r="C160" s="113">
        <f>[1]С2.5!$V$11</f>
        <v>0</v>
      </c>
    </row>
    <row r="161" spans="2:3" hidden="1" x14ac:dyDescent="0.2">
      <c r="B161" s="112">
        <f t="shared" si="0"/>
        <v>2038</v>
      </c>
      <c r="C161" s="113">
        <f>[1]С2.5!$W$11</f>
        <v>0</v>
      </c>
    </row>
    <row r="162" spans="2:3" hidden="1" x14ac:dyDescent="0.2">
      <c r="B162" s="112">
        <f t="shared" si="0"/>
        <v>2039</v>
      </c>
      <c r="C162" s="113">
        <f>[1]С2.5!$X$11</f>
        <v>0</v>
      </c>
    </row>
    <row r="163" spans="2:3" hidden="1" x14ac:dyDescent="0.2">
      <c r="B163" s="112">
        <f t="shared" si="0"/>
        <v>2040</v>
      </c>
      <c r="C163" s="113">
        <f>[1]С2.5!$Y$11</f>
        <v>0</v>
      </c>
    </row>
    <row r="164" spans="2:3" hidden="1" x14ac:dyDescent="0.2">
      <c r="B164" s="112">
        <f t="shared" si="0"/>
        <v>2041</v>
      </c>
      <c r="C164" s="113">
        <f>[1]С2.5!$Z$11</f>
        <v>0</v>
      </c>
    </row>
    <row r="165" spans="2:3" hidden="1" x14ac:dyDescent="0.2">
      <c r="B165" s="112">
        <f t="shared" si="0"/>
        <v>2042</v>
      </c>
      <c r="C165" s="113">
        <f>[1]С2.5!$AA$11</f>
        <v>0</v>
      </c>
    </row>
    <row r="166" spans="2:3" hidden="1" x14ac:dyDescent="0.2">
      <c r="B166" s="112">
        <f t="shared" si="0"/>
        <v>2043</v>
      </c>
      <c r="C166" s="113">
        <f>[1]С2.5!$AB$11</f>
        <v>0</v>
      </c>
    </row>
    <row r="167" spans="2:3" hidden="1" x14ac:dyDescent="0.2">
      <c r="B167" s="112">
        <f t="shared" si="0"/>
        <v>2044</v>
      </c>
      <c r="C167" s="113">
        <f>[1]С2.5!$AC$11</f>
        <v>0</v>
      </c>
    </row>
    <row r="168" spans="2:3" hidden="1" x14ac:dyDescent="0.2">
      <c r="B168" s="112">
        <f t="shared" si="0"/>
        <v>2045</v>
      </c>
      <c r="C168" s="113">
        <f>[1]С2.5!$AD$11</f>
        <v>0</v>
      </c>
    </row>
    <row r="169" spans="2:3" hidden="1" x14ac:dyDescent="0.2">
      <c r="B169" s="112">
        <f t="shared" si="0"/>
        <v>2046</v>
      </c>
      <c r="C169" s="113">
        <f>[1]С2.5!$AE$11</f>
        <v>0</v>
      </c>
    </row>
    <row r="170" spans="2:3" hidden="1" x14ac:dyDescent="0.2">
      <c r="B170" s="112">
        <f t="shared" si="0"/>
        <v>2047</v>
      </c>
      <c r="C170" s="113">
        <f>[1]С2.5!$AF$11</f>
        <v>0</v>
      </c>
    </row>
    <row r="171" spans="2:3" hidden="1" x14ac:dyDescent="0.2">
      <c r="B171" s="112">
        <f t="shared" si="0"/>
        <v>2048</v>
      </c>
      <c r="C171" s="113">
        <f>[1]С2.5!$AG$11</f>
        <v>0</v>
      </c>
    </row>
    <row r="172" spans="2:3" hidden="1" x14ac:dyDescent="0.2">
      <c r="B172" s="112">
        <f t="shared" si="0"/>
        <v>2049</v>
      </c>
      <c r="C172" s="113">
        <f>[1]С2.5!$AH$11</f>
        <v>0</v>
      </c>
    </row>
    <row r="173" spans="2:3" hidden="1" x14ac:dyDescent="0.2">
      <c r="B173" s="112">
        <f t="shared" si="0"/>
        <v>2050</v>
      </c>
      <c r="C173" s="113">
        <f>[1]С2.5!$AI$11</f>
        <v>0</v>
      </c>
    </row>
    <row r="174" spans="2:3" hidden="1" x14ac:dyDescent="0.2">
      <c r="B174" s="112">
        <f t="shared" si="0"/>
        <v>2051</v>
      </c>
      <c r="C174" s="113">
        <f>[1]С2.5!$AJ$11</f>
        <v>0</v>
      </c>
    </row>
    <row r="175" spans="2:3" hidden="1" x14ac:dyDescent="0.2">
      <c r="B175" s="112">
        <f t="shared" si="0"/>
        <v>2052</v>
      </c>
      <c r="C175" s="113">
        <f>[1]С2.5!$AK$11</f>
        <v>0</v>
      </c>
    </row>
    <row r="176" spans="2:3" hidden="1" x14ac:dyDescent="0.2">
      <c r="B176" s="112">
        <f t="shared" si="0"/>
        <v>2053</v>
      </c>
      <c r="C176" s="113">
        <f>[1]С2.5!$AL$11</f>
        <v>0</v>
      </c>
    </row>
    <row r="177" spans="2:3" hidden="1" x14ac:dyDescent="0.2">
      <c r="B177" s="112">
        <f t="shared" si="0"/>
        <v>2054</v>
      </c>
      <c r="C177" s="113">
        <f>[1]С2.5!$AM$11</f>
        <v>0</v>
      </c>
    </row>
    <row r="178" spans="2:3" hidden="1" x14ac:dyDescent="0.2">
      <c r="B178" s="112">
        <f t="shared" si="0"/>
        <v>2055</v>
      </c>
      <c r="C178" s="113">
        <f>[1]С2.5!$AN$11</f>
        <v>0</v>
      </c>
    </row>
    <row r="179" spans="2:3" hidden="1" x14ac:dyDescent="0.2">
      <c r="B179" s="112">
        <f t="shared" si="0"/>
        <v>2056</v>
      </c>
      <c r="C179" s="113">
        <f>[1]С2.5!$AO$11</f>
        <v>0</v>
      </c>
    </row>
    <row r="180" spans="2:3" hidden="1" x14ac:dyDescent="0.2">
      <c r="B180" s="112">
        <f t="shared" si="0"/>
        <v>2057</v>
      </c>
      <c r="C180" s="113">
        <f>[1]С2.5!$AP$11</f>
        <v>0</v>
      </c>
    </row>
    <row r="181" spans="2:3" hidden="1" x14ac:dyDescent="0.2">
      <c r="B181" s="112">
        <f t="shared" si="0"/>
        <v>2058</v>
      </c>
      <c r="C181" s="113">
        <f>[1]С2.5!$AQ$11</f>
        <v>0</v>
      </c>
    </row>
    <row r="182" spans="2:3" hidden="1" x14ac:dyDescent="0.2">
      <c r="B182" s="112">
        <f t="shared" si="0"/>
        <v>2059</v>
      </c>
      <c r="C182" s="113">
        <f>[1]С2.5!$AR$11</f>
        <v>0</v>
      </c>
    </row>
    <row r="183" spans="2:3" hidden="1" x14ac:dyDescent="0.2">
      <c r="B183" s="112">
        <f t="shared" si="0"/>
        <v>2060</v>
      </c>
      <c r="C183" s="113">
        <f>[1]С2.5!$AS$11</f>
        <v>0</v>
      </c>
    </row>
    <row r="184" spans="2:3" hidden="1" x14ac:dyDescent="0.2">
      <c r="B184" s="112">
        <f t="shared" si="0"/>
        <v>2061</v>
      </c>
      <c r="C184" s="113">
        <f>[1]С2.5!$AT$11</f>
        <v>0</v>
      </c>
    </row>
    <row r="185" spans="2:3" hidden="1" x14ac:dyDescent="0.2">
      <c r="B185" s="112">
        <f t="shared" si="0"/>
        <v>2062</v>
      </c>
      <c r="C185" s="113">
        <f>[1]С2.5!$AU$11</f>
        <v>0</v>
      </c>
    </row>
    <row r="186" spans="2:3" hidden="1" x14ac:dyDescent="0.2">
      <c r="B186" s="112">
        <f t="shared" si="0"/>
        <v>2063</v>
      </c>
      <c r="C186" s="113">
        <f>[1]С2.5!$AV$11</f>
        <v>0</v>
      </c>
    </row>
    <row r="187" spans="2:3" hidden="1" x14ac:dyDescent="0.2">
      <c r="B187" s="112">
        <f t="shared" si="0"/>
        <v>2064</v>
      </c>
      <c r="C187" s="113">
        <f>[1]С2.5!$AW$11</f>
        <v>0</v>
      </c>
    </row>
    <row r="188" spans="2:3" hidden="1" x14ac:dyDescent="0.2">
      <c r="B188" s="112">
        <f t="shared" si="0"/>
        <v>2065</v>
      </c>
      <c r="C188" s="113">
        <f>[1]С2.5!$AX$11</f>
        <v>0</v>
      </c>
    </row>
    <row r="189" spans="2:3" hidden="1" x14ac:dyDescent="0.2">
      <c r="B189" s="112">
        <f t="shared" si="0"/>
        <v>2066</v>
      </c>
      <c r="C189" s="113">
        <f>[1]С2.5!$AY$11</f>
        <v>0</v>
      </c>
    </row>
    <row r="190" spans="2:3" hidden="1" x14ac:dyDescent="0.2">
      <c r="B190" s="112">
        <f t="shared" si="0"/>
        <v>2067</v>
      </c>
      <c r="C190" s="113">
        <f>[1]С2.5!$AZ$11</f>
        <v>0</v>
      </c>
    </row>
    <row r="191" spans="2:3" hidden="1" x14ac:dyDescent="0.2">
      <c r="B191" s="112">
        <f t="shared" si="0"/>
        <v>2068</v>
      </c>
      <c r="C191" s="113">
        <f>[1]С2.5!$BA$11</f>
        <v>0</v>
      </c>
    </row>
    <row r="192" spans="2:3" hidden="1" x14ac:dyDescent="0.2">
      <c r="B192" s="112">
        <f t="shared" si="0"/>
        <v>2069</v>
      </c>
      <c r="C192" s="113">
        <f>[1]С2.5!$BB$11</f>
        <v>0</v>
      </c>
    </row>
    <row r="193" spans="2:3" hidden="1" x14ac:dyDescent="0.2">
      <c r="B193" s="112">
        <f t="shared" si="0"/>
        <v>2070</v>
      </c>
      <c r="C193" s="113">
        <f>[1]С2.5!$BC$11</f>
        <v>0</v>
      </c>
    </row>
    <row r="194" spans="2:3" hidden="1" x14ac:dyDescent="0.2">
      <c r="B194" s="112">
        <f t="shared" si="0"/>
        <v>2071</v>
      </c>
      <c r="C194" s="113">
        <f>[1]С2.5!$BD$11</f>
        <v>0</v>
      </c>
    </row>
    <row r="195" spans="2:3" hidden="1" x14ac:dyDescent="0.2">
      <c r="B195" s="112">
        <f t="shared" si="0"/>
        <v>2072</v>
      </c>
      <c r="C195" s="113">
        <f>[1]С2.5!$BE$11</f>
        <v>0</v>
      </c>
    </row>
    <row r="196" spans="2:3" hidden="1" x14ac:dyDescent="0.2">
      <c r="B196" s="112">
        <f t="shared" si="0"/>
        <v>2073</v>
      </c>
      <c r="C196" s="113">
        <f>[1]С2.5!$BF$11</f>
        <v>0</v>
      </c>
    </row>
    <row r="197" spans="2:3" hidden="1" x14ac:dyDescent="0.2">
      <c r="B197" s="112">
        <f t="shared" si="0"/>
        <v>2074</v>
      </c>
      <c r="C197" s="113">
        <f>[1]С2.5!$BG$11</f>
        <v>0</v>
      </c>
    </row>
    <row r="198" spans="2:3" hidden="1" x14ac:dyDescent="0.2">
      <c r="B198" s="112">
        <f t="shared" si="0"/>
        <v>2075</v>
      </c>
      <c r="C198" s="113">
        <f>[1]С2.5!$BH$11</f>
        <v>0</v>
      </c>
    </row>
    <row r="199" spans="2:3" hidden="1" x14ac:dyDescent="0.2">
      <c r="B199" s="112">
        <f t="shared" si="0"/>
        <v>2076</v>
      </c>
      <c r="C199" s="113">
        <f>[1]С2.5!$BI$11</f>
        <v>0</v>
      </c>
    </row>
    <row r="200" spans="2:3" hidden="1" x14ac:dyDescent="0.2">
      <c r="B200" s="112">
        <f t="shared" si="0"/>
        <v>2077</v>
      </c>
      <c r="C200" s="113">
        <f>[1]С2.5!$BJ$11</f>
        <v>0</v>
      </c>
    </row>
    <row r="201" spans="2:3" hidden="1" x14ac:dyDescent="0.2">
      <c r="B201" s="112">
        <f t="shared" si="0"/>
        <v>2078</v>
      </c>
      <c r="C201" s="113">
        <f>[1]С2.5!$BK$11</f>
        <v>0</v>
      </c>
    </row>
    <row r="202" spans="2:3" hidden="1" x14ac:dyDescent="0.2">
      <c r="B202" s="112">
        <f t="shared" si="0"/>
        <v>2079</v>
      </c>
      <c r="C202" s="113">
        <f>[1]С2.5!$BL$11</f>
        <v>0</v>
      </c>
    </row>
    <row r="203" spans="2:3" hidden="1" x14ac:dyDescent="0.2">
      <c r="B203" s="112">
        <f t="shared" si="0"/>
        <v>2080</v>
      </c>
      <c r="C203" s="113">
        <f>[1]С2.5!$BM$11</f>
        <v>0</v>
      </c>
    </row>
    <row r="204" spans="2:3" hidden="1" x14ac:dyDescent="0.2">
      <c r="B204" s="112">
        <f t="shared" si="0"/>
        <v>2081</v>
      </c>
      <c r="C204" s="113">
        <f>[1]С2.5!$BN$11</f>
        <v>0</v>
      </c>
    </row>
    <row r="205" spans="2:3" hidden="1" x14ac:dyDescent="0.2">
      <c r="B205" s="112">
        <f t="shared" si="0"/>
        <v>2082</v>
      </c>
      <c r="C205" s="113">
        <f>[1]С2.5!$BO$11</f>
        <v>0</v>
      </c>
    </row>
    <row r="206" spans="2:3" hidden="1" x14ac:dyDescent="0.2">
      <c r="B206" s="112">
        <f t="shared" si="0"/>
        <v>2083</v>
      </c>
      <c r="C206" s="113">
        <f>[1]С2.5!$BP$11</f>
        <v>0</v>
      </c>
    </row>
    <row r="207" spans="2:3" hidden="1" x14ac:dyDescent="0.2">
      <c r="B207" s="112">
        <f t="shared" si="0"/>
        <v>2084</v>
      </c>
      <c r="C207" s="113">
        <f>[1]С2.5!$BQ$11</f>
        <v>0</v>
      </c>
    </row>
    <row r="208" spans="2:3" hidden="1" x14ac:dyDescent="0.2">
      <c r="B208" s="112">
        <f t="shared" si="0"/>
        <v>2085</v>
      </c>
      <c r="C208" s="113">
        <f>[1]С2.5!$BR$11</f>
        <v>0</v>
      </c>
    </row>
    <row r="209" spans="2:3" hidden="1" x14ac:dyDescent="0.2">
      <c r="B209" s="112">
        <f t="shared" ref="B209:B223" si="1">B208+1</f>
        <v>2086</v>
      </c>
      <c r="C209" s="113">
        <f>[1]С2.5!$BS$11</f>
        <v>0</v>
      </c>
    </row>
    <row r="210" spans="2:3" hidden="1" x14ac:dyDescent="0.2">
      <c r="B210" s="112">
        <f t="shared" si="1"/>
        <v>2087</v>
      </c>
      <c r="C210" s="113">
        <f>[1]С2.5!$BT$11</f>
        <v>0</v>
      </c>
    </row>
    <row r="211" spans="2:3" hidden="1" x14ac:dyDescent="0.2">
      <c r="B211" s="112">
        <f t="shared" si="1"/>
        <v>2088</v>
      </c>
      <c r="C211" s="113">
        <f>[1]С2.5!$BU$11</f>
        <v>0</v>
      </c>
    </row>
    <row r="212" spans="2:3" hidden="1" x14ac:dyDescent="0.2">
      <c r="B212" s="112">
        <f t="shared" si="1"/>
        <v>2089</v>
      </c>
      <c r="C212" s="113">
        <f>[1]С2.5!$BV$11</f>
        <v>0</v>
      </c>
    </row>
    <row r="213" spans="2:3" hidden="1" x14ac:dyDescent="0.2">
      <c r="B213" s="112">
        <f t="shared" si="1"/>
        <v>2090</v>
      </c>
      <c r="C213" s="113">
        <f>[1]С2.5!$BW$11</f>
        <v>0</v>
      </c>
    </row>
    <row r="214" spans="2:3" hidden="1" x14ac:dyDescent="0.2">
      <c r="B214" s="112">
        <f t="shared" si="1"/>
        <v>2091</v>
      </c>
      <c r="C214" s="113">
        <f>[1]С2.5!$BX$11</f>
        <v>0</v>
      </c>
    </row>
    <row r="215" spans="2:3" hidden="1" x14ac:dyDescent="0.2">
      <c r="B215" s="112">
        <f t="shared" si="1"/>
        <v>2092</v>
      </c>
      <c r="C215" s="113">
        <f>[1]С2.5!$BY$11</f>
        <v>0</v>
      </c>
    </row>
    <row r="216" spans="2:3" hidden="1" x14ac:dyDescent="0.2">
      <c r="B216" s="112">
        <f t="shared" si="1"/>
        <v>2093</v>
      </c>
      <c r="C216" s="113">
        <f>[1]С2.5!$BZ$11</f>
        <v>0</v>
      </c>
    </row>
    <row r="217" spans="2:3" hidden="1" x14ac:dyDescent="0.2">
      <c r="B217" s="112">
        <f t="shared" si="1"/>
        <v>2094</v>
      </c>
      <c r="C217" s="113">
        <f>[1]С2.5!$CA$11</f>
        <v>0</v>
      </c>
    </row>
    <row r="218" spans="2:3" hidden="1" x14ac:dyDescent="0.2">
      <c r="B218" s="112">
        <f t="shared" si="1"/>
        <v>2095</v>
      </c>
      <c r="C218" s="113">
        <f>[1]С2.5!$CB$11</f>
        <v>0</v>
      </c>
    </row>
    <row r="219" spans="2:3" hidden="1" x14ac:dyDescent="0.2">
      <c r="B219" s="112">
        <f t="shared" si="1"/>
        <v>2096</v>
      </c>
      <c r="C219" s="113">
        <f>[1]С2.5!$CC$11</f>
        <v>0</v>
      </c>
    </row>
    <row r="220" spans="2:3" hidden="1" x14ac:dyDescent="0.2">
      <c r="B220" s="112">
        <f t="shared" si="1"/>
        <v>2097</v>
      </c>
      <c r="C220" s="113">
        <f>[1]С2.5!$CD$11</f>
        <v>0</v>
      </c>
    </row>
    <row r="221" spans="2:3" hidden="1" x14ac:dyDescent="0.2">
      <c r="B221" s="112">
        <f t="shared" si="1"/>
        <v>2098</v>
      </c>
      <c r="C221" s="113">
        <f>[1]С2.5!$CE$11</f>
        <v>0</v>
      </c>
    </row>
    <row r="222" spans="2:3" hidden="1" x14ac:dyDescent="0.2">
      <c r="B222" s="112">
        <f t="shared" si="1"/>
        <v>2099</v>
      </c>
      <c r="C222" s="113">
        <f>[1]С2.5!$CF$11</f>
        <v>0</v>
      </c>
    </row>
    <row r="223" spans="2:3" ht="13.5" hidden="1" thickBot="1" x14ac:dyDescent="0.25">
      <c r="B223" s="114">
        <f t="shared" si="1"/>
        <v>2100</v>
      </c>
      <c r="C223" s="115">
        <f>[1]С2.5!$CG$11</f>
        <v>0</v>
      </c>
    </row>
    <row r="224" spans="2:3" hidden="1" x14ac:dyDescent="0.2">
      <c r="C224" s="118"/>
    </row>
    <row r="225" spans="3:3" hidden="1" x14ac:dyDescent="0.2">
      <c r="C225" s="118"/>
    </row>
    <row r="226" spans="3:3" x14ac:dyDescent="0.2">
      <c r="C226" s="118"/>
    </row>
  </sheetData>
  <mergeCells count="9">
    <mergeCell ref="B124:C124"/>
    <mergeCell ref="B127:C127"/>
    <mergeCell ref="B141:C141"/>
    <mergeCell ref="B1:C1"/>
    <mergeCell ref="A14:C14"/>
    <mergeCell ref="B27:C27"/>
    <mergeCell ref="B40:C40"/>
    <mergeCell ref="B84:C84"/>
    <mergeCell ref="B95:C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K18" sqref="K18"/>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[2]И1!D13</f>
        <v>Субъект Российской Федерации</v>
      </c>
      <c r="C4" s="10" t="str">
        <f>[2]И1!E13</f>
        <v>Новосибирская область</v>
      </c>
    </row>
    <row r="5" spans="1:3" ht="51.75" customHeight="1" x14ac:dyDescent="0.2">
      <c r="A5" s="8"/>
      <c r="B5" s="9" t="str">
        <f>[2]И1!D14</f>
        <v>Тип муниципального образования (выберите из списка)</v>
      </c>
      <c r="C5" s="10" t="str">
        <f>[2]И1!E14</f>
        <v>село Баган, Баганский муниципальный район</v>
      </c>
    </row>
    <row r="6" spans="1:3" x14ac:dyDescent="0.2">
      <c r="A6" s="8"/>
      <c r="B6" s="9" t="str">
        <f>IF([2]И1!E15="","",[2]И1!D15)</f>
        <v/>
      </c>
      <c r="C6" s="10" t="str">
        <f>IF([2]И1!E15="","",[2]И1!E15)</f>
        <v/>
      </c>
    </row>
    <row r="7" spans="1:3" x14ac:dyDescent="0.2">
      <c r="A7" s="8"/>
      <c r="B7" s="9" t="str">
        <f>[2]И1!D16</f>
        <v>Код ОКТМО</v>
      </c>
      <c r="C7" s="11" t="str">
        <f>[2]И1!E16</f>
        <v>50603404101</v>
      </c>
    </row>
    <row r="8" spans="1:3" x14ac:dyDescent="0.2">
      <c r="A8" s="8"/>
      <c r="B8" s="12" t="str">
        <f>[2]И1!D17</f>
        <v>Система теплоснабжения</v>
      </c>
      <c r="C8" s="13">
        <f>[2]И1!E17</f>
        <v>0</v>
      </c>
    </row>
    <row r="9" spans="1:3" x14ac:dyDescent="0.2">
      <c r="A9" s="8"/>
      <c r="B9" s="9" t="str">
        <f>[2]И1!D8</f>
        <v>Период регулирования (i)-й</v>
      </c>
      <c r="C9" s="14">
        <f>[2]И1!E8</f>
        <v>2026</v>
      </c>
    </row>
    <row r="10" spans="1:3" x14ac:dyDescent="0.2">
      <c r="A10" s="8"/>
      <c r="B10" s="9" t="str">
        <f>[2]И1!D9</f>
        <v>Период регулирования (i-1)-й</v>
      </c>
      <c r="C10" s="14">
        <f>[2]И1!E9</f>
        <v>2025</v>
      </c>
    </row>
    <row r="11" spans="1:3" x14ac:dyDescent="0.2">
      <c r="A11" s="8"/>
      <c r="B11" s="9" t="str">
        <f>[2]И1!D10</f>
        <v>Период регулирования (i-2)-й</v>
      </c>
      <c r="C11" s="14">
        <f>[2]И1!E10</f>
        <v>2024</v>
      </c>
    </row>
    <row r="12" spans="1:3" x14ac:dyDescent="0.2">
      <c r="A12" s="8"/>
      <c r="B12" s="9" t="str">
        <f>[2]И1!D11</f>
        <v>Базовый год (б)</v>
      </c>
      <c r="C12" s="14">
        <f>[2]И1!E11</f>
        <v>2019</v>
      </c>
    </row>
    <row r="13" spans="1:3" x14ac:dyDescent="0.2">
      <c r="A13" s="8"/>
      <c r="B13" s="9" t="str">
        <f>[2]И1!D18</f>
        <v>Вид топлива, использование которого преобладает в системе теплоснабжения</v>
      </c>
      <c r="C13" s="15" t="str">
        <f>[2]С1.1!E13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5503.7073561525285</v>
      </c>
    </row>
    <row r="18" spans="1:3" ht="42.75" x14ac:dyDescent="0.2">
      <c r="A18" s="22" t="s">
        <v>8</v>
      </c>
      <c r="B18" s="25" t="s">
        <v>9</v>
      </c>
      <c r="C18" s="26">
        <f>[2]С1!F12</f>
        <v>857.59816599052147</v>
      </c>
    </row>
    <row r="19" spans="1:3" ht="42.75" x14ac:dyDescent="0.2">
      <c r="A19" s="22" t="s">
        <v>10</v>
      </c>
      <c r="B19" s="25" t="s">
        <v>11</v>
      </c>
      <c r="C19" s="26">
        <f>[2]С2!F12</f>
        <v>3073.7630249962494</v>
      </c>
    </row>
    <row r="20" spans="1:3" ht="30" x14ac:dyDescent="0.2">
      <c r="A20" s="22" t="s">
        <v>12</v>
      </c>
      <c r="B20" s="25" t="s">
        <v>13</v>
      </c>
      <c r="C20" s="26">
        <f>[2]С3!F12</f>
        <v>932.17761472146105</v>
      </c>
    </row>
    <row r="21" spans="1:3" ht="42.75" x14ac:dyDescent="0.2">
      <c r="A21" s="22" t="s">
        <v>14</v>
      </c>
      <c r="B21" s="25" t="s">
        <v>15</v>
      </c>
      <c r="C21" s="26">
        <f>[2]С4!F12</f>
        <v>532.25271993150227</v>
      </c>
    </row>
    <row r="22" spans="1:3" ht="30" x14ac:dyDescent="0.2">
      <c r="A22" s="22" t="s">
        <v>16</v>
      </c>
      <c r="B22" s="25" t="s">
        <v>17</v>
      </c>
      <c r="C22" s="26">
        <f>[2]С5!F12</f>
        <v>107.91583051279467</v>
      </c>
    </row>
    <row r="23" spans="1:3" ht="43.5" thickBot="1" x14ac:dyDescent="0.25">
      <c r="A23" s="27" t="s">
        <v>18</v>
      </c>
      <c r="B23" s="106" t="s">
        <v>19</v>
      </c>
      <c r="C23" s="29" t="str">
        <f>[2]С6!F12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[2]С1.1!E16</f>
        <v>5100</v>
      </c>
    </row>
    <row r="29" spans="1:3" ht="57.75" customHeight="1" x14ac:dyDescent="0.2">
      <c r="A29" s="22" t="s">
        <v>10</v>
      </c>
      <c r="B29" s="34" t="s">
        <v>22</v>
      </c>
      <c r="C29" s="35">
        <f>[2]С1.1!E27</f>
        <v>3688.2668874453334</v>
      </c>
    </row>
    <row r="30" spans="1:3" ht="261.75" customHeight="1" x14ac:dyDescent="0.2">
      <c r="A30" s="22" t="s">
        <v>12</v>
      </c>
      <c r="B30" s="34" t="s">
        <v>23</v>
      </c>
      <c r="C30" s="36">
        <f>[2]С1.1!E19</f>
        <v>-0.11899999999999999</v>
      </c>
    </row>
    <row r="31" spans="1:3" ht="17.25" x14ac:dyDescent="0.2">
      <c r="A31" s="22" t="s">
        <v>14</v>
      </c>
      <c r="B31" s="34" t="s">
        <v>24</v>
      </c>
      <c r="C31" s="36">
        <f>[2]С1.1!E20</f>
        <v>4.0000000000000001E-3</v>
      </c>
    </row>
    <row r="32" spans="1:3" ht="30" x14ac:dyDescent="0.2">
      <c r="A32" s="22" t="s">
        <v>16</v>
      </c>
      <c r="B32" s="37" t="s">
        <v>25</v>
      </c>
      <c r="C32" s="38">
        <f>[2]С1!F13</f>
        <v>176.4</v>
      </c>
    </row>
    <row r="33" spans="1:3" x14ac:dyDescent="0.2">
      <c r="A33" s="22" t="s">
        <v>18</v>
      </c>
      <c r="B33" s="37" t="s">
        <v>26</v>
      </c>
      <c r="C33" s="39">
        <f>[2]С1!F16</f>
        <v>7000</v>
      </c>
    </row>
    <row r="34" spans="1:3" ht="14.25" x14ac:dyDescent="0.2">
      <c r="A34" s="22" t="s">
        <v>27</v>
      </c>
      <c r="B34" s="40" t="s">
        <v>28</v>
      </c>
      <c r="C34" s="41">
        <f>[2]С1!F17</f>
        <v>0.72857142857142854</v>
      </c>
    </row>
    <row r="35" spans="1:3" ht="15.75" x14ac:dyDescent="0.2">
      <c r="A35" s="42" t="s">
        <v>29</v>
      </c>
      <c r="B35" s="43" t="s">
        <v>30</v>
      </c>
      <c r="C35" s="41">
        <f>[2]С1!F20</f>
        <v>21.588411179999994</v>
      </c>
    </row>
    <row r="36" spans="1:3" ht="15.75" x14ac:dyDescent="0.2">
      <c r="A36" s="42" t="s">
        <v>31</v>
      </c>
      <c r="B36" s="44" t="s">
        <v>32</v>
      </c>
      <c r="C36" s="41">
        <f>[2]С1!F21</f>
        <v>20.818139999999996</v>
      </c>
    </row>
    <row r="37" spans="1:3" ht="14.25" x14ac:dyDescent="0.2">
      <c r="A37" s="42" t="s">
        <v>33</v>
      </c>
      <c r="B37" s="45" t="s">
        <v>34</v>
      </c>
      <c r="C37" s="41">
        <f>[2]С1!F22</f>
        <v>1.0369999999999999</v>
      </c>
    </row>
    <row r="38" spans="1:3" ht="53.25" thickBot="1" x14ac:dyDescent="0.25">
      <c r="A38" s="27" t="s">
        <v>35</v>
      </c>
      <c r="B38" s="46" t="s">
        <v>36</v>
      </c>
      <c r="C38" s="47">
        <f>[2]С1!F23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[2]С2.1!E12</f>
        <v>V</v>
      </c>
    </row>
    <row r="42" spans="1:3" ht="233.25" customHeight="1" x14ac:dyDescent="0.2">
      <c r="A42" s="22" t="s">
        <v>41</v>
      </c>
      <c r="B42" s="34" t="s">
        <v>42</v>
      </c>
      <c r="C42" s="52" t="str">
        <f>[2]С2.1!E13</f>
        <v>6 и менее баллов</v>
      </c>
    </row>
    <row r="43" spans="1:3" ht="144.75" customHeight="1" x14ac:dyDescent="0.2">
      <c r="A43" s="22" t="s">
        <v>43</v>
      </c>
      <c r="B43" s="34" t="s">
        <v>44</v>
      </c>
      <c r="C43" s="52" t="str">
        <f>[2]С2.1!E14</f>
        <v>от 200 до 500</v>
      </c>
    </row>
    <row r="44" spans="1:3" ht="25.5" x14ac:dyDescent="0.2">
      <c r="A44" s="22" t="s">
        <v>45</v>
      </c>
      <c r="B44" s="34" t="s">
        <v>46</v>
      </c>
      <c r="C44" s="53" t="str">
        <f>[2]С2.1!E15</f>
        <v>нет</v>
      </c>
    </row>
    <row r="45" spans="1:3" ht="30" x14ac:dyDescent="0.2">
      <c r="A45" s="22" t="s">
        <v>47</v>
      </c>
      <c r="B45" s="34" t="s">
        <v>48</v>
      </c>
      <c r="C45" s="35">
        <f>[2]С2!F18</f>
        <v>40220.845230503684</v>
      </c>
    </row>
    <row r="46" spans="1:3" ht="30" x14ac:dyDescent="0.2">
      <c r="A46" s="22" t="s">
        <v>49</v>
      </c>
      <c r="B46" s="54" t="s">
        <v>50</v>
      </c>
      <c r="C46" s="35">
        <f>IF([2]С2!F19&gt;0,[2]С2!F19,[2]С2!F20)</f>
        <v>23441.524932855718</v>
      </c>
    </row>
    <row r="47" spans="1:3" ht="46.5" customHeight="1" x14ac:dyDescent="0.2">
      <c r="A47" s="22" t="s">
        <v>51</v>
      </c>
      <c r="B47" s="55" t="s">
        <v>52</v>
      </c>
      <c r="C47" s="35">
        <f>[2]С2.1!E19</f>
        <v>-38</v>
      </c>
    </row>
    <row r="48" spans="1:3" ht="25.5" x14ac:dyDescent="0.2">
      <c r="A48" s="22" t="s">
        <v>53</v>
      </c>
      <c r="B48" s="55" t="s">
        <v>54</v>
      </c>
      <c r="C48" s="35" t="str">
        <f>[2]С2.1!E22</f>
        <v>нет</v>
      </c>
    </row>
    <row r="49" spans="1:3" ht="38.25" x14ac:dyDescent="0.2">
      <c r="A49" s="22" t="s">
        <v>55</v>
      </c>
      <c r="B49" s="56" t="s">
        <v>56</v>
      </c>
      <c r="C49" s="35">
        <f>[2]С2.2!E10</f>
        <v>1287</v>
      </c>
    </row>
    <row r="50" spans="1:3" ht="25.5" x14ac:dyDescent="0.2">
      <c r="A50" s="22" t="s">
        <v>57</v>
      </c>
      <c r="B50" s="57" t="s">
        <v>58</v>
      </c>
      <c r="C50" s="35">
        <f>[2]С2.2!E12</f>
        <v>5.97</v>
      </c>
    </row>
    <row r="51" spans="1:3" ht="52.5" x14ac:dyDescent="0.2">
      <c r="A51" s="22" t="s">
        <v>59</v>
      </c>
      <c r="B51" s="58" t="s">
        <v>60</v>
      </c>
      <c r="C51" s="35">
        <f>[2]С2.2!E13</f>
        <v>1</v>
      </c>
    </row>
    <row r="52" spans="1:3" ht="27.75" x14ac:dyDescent="0.2">
      <c r="A52" s="22" t="s">
        <v>61</v>
      </c>
      <c r="B52" s="57" t="s">
        <v>62</v>
      </c>
      <c r="C52" s="35">
        <f>[2]С2.2!E14</f>
        <v>12104</v>
      </c>
    </row>
    <row r="53" spans="1:3" ht="79.5" customHeight="1" x14ac:dyDescent="0.2">
      <c r="A53" s="22" t="s">
        <v>63</v>
      </c>
      <c r="B53" s="58" t="s">
        <v>64</v>
      </c>
      <c r="C53" s="36">
        <f>[2]С2.2!E15</f>
        <v>4.8000000000000001E-2</v>
      </c>
    </row>
    <row r="54" spans="1:3" x14ac:dyDescent="0.2">
      <c r="A54" s="22" t="s">
        <v>65</v>
      </c>
      <c r="B54" s="58" t="s">
        <v>66</v>
      </c>
      <c r="C54" s="35">
        <f>[2]С2.2!E16</f>
        <v>1</v>
      </c>
    </row>
    <row r="55" spans="1:3" ht="15.75" x14ac:dyDescent="0.2">
      <c r="A55" s="22" t="s">
        <v>67</v>
      </c>
      <c r="B55" s="59" t="s">
        <v>68</v>
      </c>
      <c r="C55" s="35">
        <f>[2]С2!F21</f>
        <v>1</v>
      </c>
    </row>
    <row r="56" spans="1:3" ht="30" x14ac:dyDescent="0.2">
      <c r="A56" s="60" t="s">
        <v>69</v>
      </c>
      <c r="B56" s="34" t="s">
        <v>70</v>
      </c>
      <c r="C56" s="35">
        <f>[2]С2!F13</f>
        <v>210571.60987470482</v>
      </c>
    </row>
    <row r="57" spans="1:3" ht="30" x14ac:dyDescent="0.2">
      <c r="A57" s="60" t="s">
        <v>71</v>
      </c>
      <c r="B57" s="59" t="s">
        <v>72</v>
      </c>
      <c r="C57" s="35">
        <f>[2]С2!F14</f>
        <v>113455</v>
      </c>
    </row>
    <row r="58" spans="1:3" ht="15.75" x14ac:dyDescent="0.2">
      <c r="A58" s="60" t="s">
        <v>73</v>
      </c>
      <c r="B58" s="61" t="s">
        <v>74</v>
      </c>
      <c r="C58" s="41">
        <f>[2]С2!F15</f>
        <v>1.071</v>
      </c>
    </row>
    <row r="59" spans="1:3" ht="15.75" x14ac:dyDescent="0.2">
      <c r="A59" s="60" t="s">
        <v>75</v>
      </c>
      <c r="B59" s="61" t="s">
        <v>76</v>
      </c>
      <c r="C59" s="41">
        <f>[2]С2!F16</f>
        <v>1</v>
      </c>
    </row>
    <row r="60" spans="1:3" ht="17.25" x14ac:dyDescent="0.2">
      <c r="A60" s="60" t="s">
        <v>77</v>
      </c>
      <c r="B60" s="59" t="s">
        <v>78</v>
      </c>
      <c r="C60" s="35">
        <f>[2]С2!F17</f>
        <v>1.01</v>
      </c>
    </row>
    <row r="61" spans="1:3" s="64" customFormat="1" ht="14.25" x14ac:dyDescent="0.2">
      <c r="A61" s="60" t="s">
        <v>79</v>
      </c>
      <c r="B61" s="62" t="s">
        <v>80</v>
      </c>
      <c r="C61" s="63">
        <f>[2]С2!F33</f>
        <v>10</v>
      </c>
    </row>
    <row r="62" spans="1:3" ht="30" x14ac:dyDescent="0.2">
      <c r="A62" s="60" t="s">
        <v>81</v>
      </c>
      <c r="B62" s="65" t="s">
        <v>82</v>
      </c>
      <c r="C62" s="35">
        <f>[2]С2!F26</f>
        <v>1183.2684352822318</v>
      </c>
    </row>
    <row r="63" spans="1:3" ht="168" customHeight="1" x14ac:dyDescent="0.2">
      <c r="A63" s="60" t="s">
        <v>83</v>
      </c>
      <c r="B63" s="54" t="s">
        <v>84</v>
      </c>
      <c r="C63" s="35">
        <f>[2]С2!F27</f>
        <v>0.16419829999999999</v>
      </c>
    </row>
    <row r="64" spans="1:3" ht="17.25" x14ac:dyDescent="0.2">
      <c r="A64" s="60" t="s">
        <v>85</v>
      </c>
      <c r="B64" s="59" t="s">
        <v>86</v>
      </c>
      <c r="C64" s="63">
        <f>[2]С2!F28</f>
        <v>4200</v>
      </c>
    </row>
    <row r="65" spans="1:3" ht="42.75" x14ac:dyDescent="0.2">
      <c r="A65" s="60" t="s">
        <v>87</v>
      </c>
      <c r="B65" s="34" t="s">
        <v>88</v>
      </c>
      <c r="C65" s="35">
        <f>[2]С2!F22</f>
        <v>4298.6978080550834</v>
      </c>
    </row>
    <row r="66" spans="1:3" ht="30" x14ac:dyDescent="0.2">
      <c r="A66" s="60" t="s">
        <v>89</v>
      </c>
      <c r="B66" s="61" t="s">
        <v>90</v>
      </c>
      <c r="C66" s="35">
        <f>[2]С2!F23</f>
        <v>1990</v>
      </c>
    </row>
    <row r="67" spans="1:3" ht="30" x14ac:dyDescent="0.2">
      <c r="A67" s="60" t="s">
        <v>91</v>
      </c>
      <c r="B67" s="54" t="s">
        <v>92</v>
      </c>
      <c r="C67" s="35">
        <f>[2]С2.1!E27</f>
        <v>246.24401</v>
      </c>
    </row>
    <row r="68" spans="1:3" ht="73.5" customHeight="1" x14ac:dyDescent="0.2">
      <c r="A68" s="60" t="s">
        <v>93</v>
      </c>
      <c r="B68" s="66" t="s">
        <v>94</v>
      </c>
      <c r="C68" s="53" t="str">
        <f>[2]С2.3!E21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[2]С2.3!E11</f>
        <v>9.89</v>
      </c>
    </row>
    <row r="70" spans="1:3" ht="25.5" x14ac:dyDescent="0.2">
      <c r="A70" s="60" t="s">
        <v>97</v>
      </c>
      <c r="B70" s="67" t="s">
        <v>98</v>
      </c>
      <c r="C70" s="63">
        <f>[2]С2.3!E13</f>
        <v>300</v>
      </c>
    </row>
    <row r="71" spans="1:3" ht="192.75" customHeight="1" x14ac:dyDescent="0.2">
      <c r="A71" s="60" t="s">
        <v>99</v>
      </c>
      <c r="B71" s="66" t="s">
        <v>100</v>
      </c>
      <c r="C71" s="69">
        <f>IF([2]С2.3!E22&gt;0,[2]С2.3!E22,[2]С2.3!E14)</f>
        <v>8809</v>
      </c>
    </row>
    <row r="72" spans="1:3" ht="192.75" customHeight="1" x14ac:dyDescent="0.2">
      <c r="A72" s="60" t="s">
        <v>101</v>
      </c>
      <c r="B72" s="66" t="s">
        <v>102</v>
      </c>
      <c r="C72" s="69">
        <f>IF([2]С2.3!E23&gt;0,[2]С2.3!E23,[2]С2.3!E15)</f>
        <v>530.41</v>
      </c>
    </row>
    <row r="73" spans="1:3" ht="30" x14ac:dyDescent="0.2">
      <c r="A73" s="60" t="s">
        <v>103</v>
      </c>
      <c r="B73" s="54" t="s">
        <v>104</v>
      </c>
      <c r="C73" s="35">
        <f>[2]С2.1!E28</f>
        <v>269.12432000000001</v>
      </c>
    </row>
    <row r="74" spans="1:3" ht="87" customHeight="1" x14ac:dyDescent="0.2">
      <c r="A74" s="60" t="s">
        <v>105</v>
      </c>
      <c r="B74" s="66" t="s">
        <v>106</v>
      </c>
      <c r="C74" s="53" t="str">
        <f>[2]С2.3!E25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[2]С2.3!E12</f>
        <v>0.56000000000000005</v>
      </c>
    </row>
    <row r="76" spans="1:3" ht="25.5" x14ac:dyDescent="0.2">
      <c r="A76" s="60" t="s">
        <v>109</v>
      </c>
      <c r="B76" s="67" t="s">
        <v>98</v>
      </c>
      <c r="C76" s="63">
        <f>[2]С2.3!E13</f>
        <v>300</v>
      </c>
    </row>
    <row r="77" spans="1:3" ht="183" customHeight="1" x14ac:dyDescent="0.2">
      <c r="A77" s="60" t="s">
        <v>110</v>
      </c>
      <c r="B77" s="70" t="s">
        <v>111</v>
      </c>
      <c r="C77" s="69">
        <f>IF([2]С2.3!E26&gt;0,[2]С2.3!E26,[2]С2.3!E16)</f>
        <v>21397</v>
      </c>
    </row>
    <row r="78" spans="1:3" ht="186.75" customHeight="1" x14ac:dyDescent="0.2">
      <c r="A78" s="60" t="s">
        <v>112</v>
      </c>
      <c r="B78" s="70" t="s">
        <v>113</v>
      </c>
      <c r="C78" s="69">
        <f>IF([2]С2.3!E27&gt;0,[2]С2.3!E27,[2]С2.3!E17)</f>
        <v>857.14</v>
      </c>
    </row>
    <row r="79" spans="1:3" ht="17.25" x14ac:dyDescent="0.2">
      <c r="A79" s="60" t="s">
        <v>114</v>
      </c>
      <c r="B79" s="34" t="s">
        <v>115</v>
      </c>
      <c r="C79" s="36">
        <f>[2]С2!F29</f>
        <v>0.21369165990259753</v>
      </c>
    </row>
    <row r="80" spans="1:3" ht="30" x14ac:dyDescent="0.2">
      <c r="A80" s="60" t="s">
        <v>116</v>
      </c>
      <c r="B80" s="54" t="s">
        <v>117</v>
      </c>
      <c r="C80" s="71">
        <f>[2]С2!F30</f>
        <v>0.20047619047619047</v>
      </c>
    </row>
    <row r="81" spans="1:3" ht="17.25" x14ac:dyDescent="0.2">
      <c r="A81" s="60" t="s">
        <v>118</v>
      </c>
      <c r="B81" s="72" t="s">
        <v>119</v>
      </c>
      <c r="C81" s="36">
        <f>[2]С2!F31</f>
        <v>0.13880000000000001</v>
      </c>
    </row>
    <row r="82" spans="1:3" s="64" customFormat="1" ht="18" thickBot="1" x14ac:dyDescent="0.25">
      <c r="A82" s="73" t="s">
        <v>120</v>
      </c>
      <c r="B82" s="74" t="s">
        <v>121</v>
      </c>
      <c r="C82" s="75">
        <f>[2]С2!F32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[2]С3!F14</f>
        <v>15661.317373437056</v>
      </c>
    </row>
    <row r="86" spans="1:3" s="64" customFormat="1" ht="42.75" x14ac:dyDescent="0.2">
      <c r="A86" s="78" t="s">
        <v>126</v>
      </c>
      <c r="B86" s="54" t="s">
        <v>127</v>
      </c>
      <c r="C86" s="79">
        <f>[2]С3!F15</f>
        <v>0.25</v>
      </c>
    </row>
    <row r="87" spans="1:3" s="64" customFormat="1" ht="14.25" x14ac:dyDescent="0.2">
      <c r="A87" s="78" t="s">
        <v>128</v>
      </c>
      <c r="B87" s="80" t="s">
        <v>129</v>
      </c>
      <c r="C87" s="63">
        <f>[2]С3!F18</f>
        <v>15</v>
      </c>
    </row>
    <row r="88" spans="1:3" s="64" customFormat="1" ht="17.25" x14ac:dyDescent="0.2">
      <c r="A88" s="78" t="s">
        <v>130</v>
      </c>
      <c r="B88" s="34" t="s">
        <v>131</v>
      </c>
      <c r="C88" s="35">
        <f>[2]С3!F19</f>
        <v>3741.3369093945325</v>
      </c>
    </row>
    <row r="89" spans="1:3" s="64" customFormat="1" ht="55.5" x14ac:dyDescent="0.2">
      <c r="A89" s="78" t="s">
        <v>132</v>
      </c>
      <c r="B89" s="54" t="s">
        <v>133</v>
      </c>
      <c r="C89" s="81">
        <f>[2]С3!F20</f>
        <v>2.1999999999999999E-2</v>
      </c>
    </row>
    <row r="90" spans="1:3" s="64" customFormat="1" ht="14.25" x14ac:dyDescent="0.2">
      <c r="A90" s="78" t="s">
        <v>134</v>
      </c>
      <c r="B90" s="59" t="s">
        <v>80</v>
      </c>
      <c r="C90" s="63">
        <f>[2]С3!F21</f>
        <v>10</v>
      </c>
    </row>
    <row r="91" spans="1:3" s="64" customFormat="1" ht="17.25" x14ac:dyDescent="0.2">
      <c r="A91" s="78" t="s">
        <v>135</v>
      </c>
      <c r="B91" s="34" t="s">
        <v>136</v>
      </c>
      <c r="C91" s="35">
        <f>[2]С3!F22</f>
        <v>3.5498053058466956</v>
      </c>
    </row>
    <row r="92" spans="1:3" s="64" customFormat="1" ht="57" customHeight="1" x14ac:dyDescent="0.2">
      <c r="A92" s="78" t="s">
        <v>137</v>
      </c>
      <c r="B92" s="54" t="s">
        <v>138</v>
      </c>
      <c r="C92" s="81">
        <f>[2]С3!F23</f>
        <v>3.0000000000000001E-3</v>
      </c>
    </row>
    <row r="93" spans="1:3" s="64" customFormat="1" ht="27.75" thickBot="1" x14ac:dyDescent="0.25">
      <c r="A93" s="82" t="s">
        <v>139</v>
      </c>
      <c r="B93" s="83" t="s">
        <v>140</v>
      </c>
      <c r="C93" s="84">
        <f>[2]С3!F24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[2]С4!F16</f>
        <v>1652.5</v>
      </c>
    </row>
    <row r="97" spans="1:3" ht="30" x14ac:dyDescent="0.2">
      <c r="A97" s="60" t="s">
        <v>145</v>
      </c>
      <c r="B97" s="59" t="s">
        <v>146</v>
      </c>
      <c r="C97" s="35">
        <f>[2]С4!F17</f>
        <v>73547</v>
      </c>
    </row>
    <row r="98" spans="1:3" ht="17.25" x14ac:dyDescent="0.2">
      <c r="A98" s="60" t="s">
        <v>147</v>
      </c>
      <c r="B98" s="59" t="s">
        <v>148</v>
      </c>
      <c r="C98" s="41">
        <f>[2]С4!F18</f>
        <v>0.02</v>
      </c>
    </row>
    <row r="99" spans="1:3" ht="30" x14ac:dyDescent="0.2">
      <c r="A99" s="60" t="s">
        <v>149</v>
      </c>
      <c r="B99" s="59" t="s">
        <v>150</v>
      </c>
      <c r="C99" s="35">
        <f>[2]С4!F19</f>
        <v>12104</v>
      </c>
    </row>
    <row r="100" spans="1:3" ht="31.5" x14ac:dyDescent="0.2">
      <c r="A100" s="60" t="s">
        <v>151</v>
      </c>
      <c r="B100" s="59" t="s">
        <v>152</v>
      </c>
      <c r="C100" s="41">
        <f>[2]С4!F20</f>
        <v>1.4999999999999999E-2</v>
      </c>
    </row>
    <row r="101" spans="1:3" ht="30" x14ac:dyDescent="0.2">
      <c r="A101" s="60" t="s">
        <v>153</v>
      </c>
      <c r="B101" s="34" t="s">
        <v>154</v>
      </c>
      <c r="C101" s="35">
        <f>[2]С4!F21</f>
        <v>1933.1949342509995</v>
      </c>
    </row>
    <row r="102" spans="1:3" ht="35.25" customHeight="1" x14ac:dyDescent="0.2">
      <c r="A102" s="60" t="s">
        <v>155</v>
      </c>
      <c r="B102" s="54" t="s">
        <v>156</v>
      </c>
      <c r="C102" s="86" t="str">
        <f>IF([2]С4.2!F8="да",[2]С4.2!D21,[2]С4.2!D15)</f>
        <v>АО "Новосибирскэнергосбыт"</v>
      </c>
    </row>
    <row r="103" spans="1:3" ht="68.25" x14ac:dyDescent="0.2">
      <c r="A103" s="60" t="s">
        <v>157</v>
      </c>
      <c r="B103" s="54" t="s">
        <v>158</v>
      </c>
      <c r="C103" s="35">
        <f>[2]С4!F22</f>
        <v>3.6112641666666665</v>
      </c>
    </row>
    <row r="104" spans="1:3" ht="30" x14ac:dyDescent="0.2">
      <c r="A104" s="60" t="s">
        <v>159</v>
      </c>
      <c r="B104" s="59" t="s">
        <v>160</v>
      </c>
      <c r="C104" s="35">
        <f>[2]С4!F23</f>
        <v>180</v>
      </c>
    </row>
    <row r="105" spans="1:3" ht="14.25" x14ac:dyDescent="0.2">
      <c r="A105" s="60" t="s">
        <v>161</v>
      </c>
      <c r="B105" s="54" t="s">
        <v>162</v>
      </c>
      <c r="C105" s="35">
        <f>[2]С4!F24</f>
        <v>8497.1999999999989</v>
      </c>
    </row>
    <row r="106" spans="1:3" ht="14.25" x14ac:dyDescent="0.2">
      <c r="A106" s="60" t="s">
        <v>163</v>
      </c>
      <c r="B106" s="59" t="s">
        <v>164</v>
      </c>
      <c r="C106" s="41">
        <f>[2]С4!F25</f>
        <v>0.35</v>
      </c>
    </row>
    <row r="107" spans="1:3" ht="17.25" x14ac:dyDescent="0.2">
      <c r="A107" s="60" t="s">
        <v>165</v>
      </c>
      <c r="B107" s="34" t="s">
        <v>166</v>
      </c>
      <c r="C107" s="35">
        <f>[2]С4!F26</f>
        <v>87.99063000000001</v>
      </c>
    </row>
    <row r="108" spans="1:3" ht="75.75" customHeight="1" x14ac:dyDescent="0.2">
      <c r="A108" s="60" t="s">
        <v>167</v>
      </c>
      <c r="B108" s="54" t="s">
        <v>94</v>
      </c>
      <c r="C108" s="86" t="str">
        <f>[2]С4.3!E16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[2]С4.3!E17</f>
        <v>25.09</v>
      </c>
    </row>
    <row r="110" spans="1:3" ht="79.5" customHeight="1" x14ac:dyDescent="0.2">
      <c r="A110" s="60" t="s">
        <v>170</v>
      </c>
      <c r="B110" s="54" t="s">
        <v>106</v>
      </c>
      <c r="C110" s="86" t="str">
        <f>[2]С4.3!E18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[2]С4.3!E19</f>
        <v>0</v>
      </c>
    </row>
    <row r="112" spans="1:3" x14ac:dyDescent="0.2">
      <c r="A112" s="60" t="s">
        <v>173</v>
      </c>
      <c r="B112" s="59" t="s">
        <v>174</v>
      </c>
      <c r="C112" s="35">
        <f>[2]С4.3!E11</f>
        <v>1871</v>
      </c>
    </row>
    <row r="113" spans="1:3" x14ac:dyDescent="0.2">
      <c r="A113" s="60" t="s">
        <v>175</v>
      </c>
      <c r="B113" s="59" t="s">
        <v>176</v>
      </c>
      <c r="C113" s="53">
        <f>[2]С4.3!E12</f>
        <v>1636</v>
      </c>
    </row>
    <row r="114" spans="1:3" x14ac:dyDescent="0.2">
      <c r="A114" s="60" t="s">
        <v>177</v>
      </c>
      <c r="B114" s="59" t="s">
        <v>178</v>
      </c>
      <c r="C114" s="53">
        <f>[2]С4.3!E13</f>
        <v>204</v>
      </c>
    </row>
    <row r="115" spans="1:3" ht="30" x14ac:dyDescent="0.2">
      <c r="A115" s="60" t="s">
        <v>179</v>
      </c>
      <c r="B115" s="34" t="s">
        <v>180</v>
      </c>
      <c r="C115" s="35">
        <f>[2]С4!F27</f>
        <v>1326.0219970470876</v>
      </c>
    </row>
    <row r="116" spans="1:3" ht="25.5" x14ac:dyDescent="0.2">
      <c r="A116" s="60" t="s">
        <v>181</v>
      </c>
      <c r="B116" s="54" t="s">
        <v>182</v>
      </c>
      <c r="C116" s="35">
        <f>[2]С4!F28</f>
        <v>1018.4500745369336</v>
      </c>
    </row>
    <row r="117" spans="1:3" ht="42.75" x14ac:dyDescent="0.2">
      <c r="A117" s="60" t="s">
        <v>183</v>
      </c>
      <c r="B117" s="54" t="s">
        <v>184</v>
      </c>
      <c r="C117" s="35">
        <f>[2]С4!F29</f>
        <v>307.57192251015391</v>
      </c>
    </row>
    <row r="118" spans="1:3" ht="30" x14ac:dyDescent="0.2">
      <c r="A118" s="60" t="s">
        <v>185</v>
      </c>
      <c r="B118" s="40" t="s">
        <v>186</v>
      </c>
      <c r="C118" s="35">
        <f>[2]С4!F30</f>
        <v>2502.0396923693124</v>
      </c>
    </row>
    <row r="119" spans="1:3" ht="42.75" x14ac:dyDescent="0.2">
      <c r="A119" s="60" t="s">
        <v>187</v>
      </c>
      <c r="B119" s="87" t="s">
        <v>188</v>
      </c>
      <c r="C119" s="35">
        <f>[2]С4!F33</f>
        <v>1268.654175833374</v>
      </c>
    </row>
    <row r="120" spans="1:3" ht="30" x14ac:dyDescent="0.2">
      <c r="A120" s="60" t="s">
        <v>189</v>
      </c>
      <c r="B120" s="88" t="s">
        <v>190</v>
      </c>
      <c r="C120" s="35">
        <f>[2]С4!F35</f>
        <v>18.902267999999999</v>
      </c>
    </row>
    <row r="121" spans="1:3" ht="14.25" x14ac:dyDescent="0.2">
      <c r="A121" s="60" t="s">
        <v>191</v>
      </c>
      <c r="B121" s="57" t="s">
        <v>192</v>
      </c>
      <c r="C121" s="35">
        <f>[2]С4!F36</f>
        <v>14319.9</v>
      </c>
    </row>
    <row r="122" spans="1:3" ht="43.5" customHeight="1" thickBot="1" x14ac:dyDescent="0.25">
      <c r="A122" s="73" t="s">
        <v>193</v>
      </c>
      <c r="B122" s="89" t="s">
        <v>194</v>
      </c>
      <c r="C122" s="84">
        <f>[2]С4!F37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[2]С5!F17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[2]С2!F37</f>
        <v>20.818139999999996</v>
      </c>
    </row>
    <row r="136" spans="1:3" ht="14.25" x14ac:dyDescent="0.2">
      <c r="A136" s="60" t="s">
        <v>216</v>
      </c>
      <c r="B136" s="102" t="s">
        <v>217</v>
      </c>
      <c r="C136" s="35">
        <f>[2]С2!F38</f>
        <v>7</v>
      </c>
    </row>
    <row r="137" spans="1:3" ht="17.25" x14ac:dyDescent="0.2">
      <c r="A137" s="60" t="s">
        <v>218</v>
      </c>
      <c r="B137" s="102" t="s">
        <v>219</v>
      </c>
      <c r="C137" s="35">
        <f>[2]С2!F40</f>
        <v>0.97</v>
      </c>
    </row>
    <row r="138" spans="1:3" ht="15" thickBot="1" x14ac:dyDescent="0.25">
      <c r="A138" s="73" t="s">
        <v>220</v>
      </c>
      <c r="B138" s="103" t="s">
        <v>221</v>
      </c>
      <c r="C138" s="47">
        <f>[2]С2!F42</f>
        <v>0.35</v>
      </c>
    </row>
    <row r="139" spans="1:3" s="90" customFormat="1" ht="13.5" thickBot="1" x14ac:dyDescent="0.25">
      <c r="A139" s="48"/>
      <c r="B139" s="76"/>
      <c r="C139" s="15"/>
    </row>
    <row r="140" spans="1:3" ht="30" x14ac:dyDescent="0.2">
      <c r="A140" s="85" t="s">
        <v>222</v>
      </c>
      <c r="B140" s="104" t="s">
        <v>223</v>
      </c>
      <c r="C140" s="105">
        <f>[2]С2!F35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[2]С2.5!$E$11</f>
        <v>-2.9000000000000026E-2</v>
      </c>
    </row>
    <row r="144" spans="1:3" x14ac:dyDescent="0.2">
      <c r="A144" s="107"/>
      <c r="B144" s="112">
        <f>B143+1</f>
        <v>2021</v>
      </c>
      <c r="C144" s="113">
        <f>[2]С2.5!$F$11</f>
        <v>0.245</v>
      </c>
    </row>
    <row r="145" spans="1:3" x14ac:dyDescent="0.2">
      <c r="A145" s="107"/>
      <c r="B145" s="112">
        <f t="shared" ref="B145:B208" si="0">B144+1</f>
        <v>2022</v>
      </c>
      <c r="C145" s="113">
        <f>[2]С2.5!$G$11</f>
        <v>0.114</v>
      </c>
    </row>
    <row r="146" spans="1:3" ht="13.5" thickBot="1" x14ac:dyDescent="0.25">
      <c r="A146" s="107"/>
      <c r="B146" s="114">
        <f t="shared" si="0"/>
        <v>2023</v>
      </c>
      <c r="C146" s="115">
        <f>[2]С2.5!$H$11</f>
        <v>0.04</v>
      </c>
    </row>
    <row r="147" spans="1:3" x14ac:dyDescent="0.2">
      <c r="A147" s="107"/>
      <c r="B147" s="116">
        <f t="shared" si="0"/>
        <v>2024</v>
      </c>
      <c r="C147" s="117">
        <f>[2]С2.5!$I$11</f>
        <v>0.121</v>
      </c>
    </row>
    <row r="148" spans="1:3" x14ac:dyDescent="0.2">
      <c r="A148" s="107"/>
      <c r="B148" s="112">
        <f t="shared" si="0"/>
        <v>2025</v>
      </c>
      <c r="C148" s="113">
        <f>[2]С2.5!$J$11</f>
        <v>0.03</v>
      </c>
    </row>
    <row r="149" spans="1:3" x14ac:dyDescent="0.2">
      <c r="A149" s="107"/>
      <c r="B149" s="112">
        <f t="shared" si="0"/>
        <v>2026</v>
      </c>
      <c r="C149" s="113">
        <f>[2]С2.5!$K$11</f>
        <v>6.0999999999999999E-2</v>
      </c>
    </row>
    <row r="150" spans="1:3" hidden="1" x14ac:dyDescent="0.2">
      <c r="A150" s="107"/>
      <c r="B150" s="112">
        <f t="shared" si="0"/>
        <v>2027</v>
      </c>
      <c r="C150" s="113">
        <f>[2]С2.5!$L$11</f>
        <v>3.2682303599220003E-2</v>
      </c>
    </row>
    <row r="151" spans="1:3" hidden="1" x14ac:dyDescent="0.2">
      <c r="A151" s="107"/>
      <c r="B151" s="112">
        <f t="shared" si="0"/>
        <v>2028</v>
      </c>
      <c r="C151" s="113">
        <f>[2]С2.5!$M$11</f>
        <v>0</v>
      </c>
    </row>
    <row r="152" spans="1:3" hidden="1" x14ac:dyDescent="0.2">
      <c r="A152" s="107"/>
      <c r="B152" s="112">
        <f t="shared" si="0"/>
        <v>2029</v>
      </c>
      <c r="C152" s="113">
        <f>[2]С2.5!$N$11</f>
        <v>0</v>
      </c>
    </row>
    <row r="153" spans="1:3" hidden="1" x14ac:dyDescent="0.2">
      <c r="A153" s="107"/>
      <c r="B153" s="112">
        <f t="shared" si="0"/>
        <v>2030</v>
      </c>
      <c r="C153" s="113">
        <f>[2]С2.5!$O$11</f>
        <v>0</v>
      </c>
    </row>
    <row r="154" spans="1:3" hidden="1" x14ac:dyDescent="0.2">
      <c r="A154" s="107"/>
      <c r="B154" s="112">
        <f t="shared" si="0"/>
        <v>2031</v>
      </c>
      <c r="C154" s="113">
        <f>[2]С2.5!$P$11</f>
        <v>0</v>
      </c>
    </row>
    <row r="155" spans="1:3" hidden="1" x14ac:dyDescent="0.2">
      <c r="A155" s="90"/>
      <c r="B155" s="112">
        <f t="shared" si="0"/>
        <v>2032</v>
      </c>
      <c r="C155" s="113">
        <f>[2]С2.5!$Q$11</f>
        <v>0</v>
      </c>
    </row>
    <row r="156" spans="1:3" hidden="1" x14ac:dyDescent="0.2">
      <c r="A156" s="90"/>
      <c r="B156" s="112">
        <f t="shared" si="0"/>
        <v>2033</v>
      </c>
      <c r="C156" s="113">
        <f>[2]С2.5!$R$11</f>
        <v>0</v>
      </c>
    </row>
    <row r="157" spans="1:3" hidden="1" x14ac:dyDescent="0.2">
      <c r="B157" s="112">
        <f t="shared" si="0"/>
        <v>2034</v>
      </c>
      <c r="C157" s="113">
        <f>[2]С2.5!$S$11</f>
        <v>0</v>
      </c>
    </row>
    <row r="158" spans="1:3" hidden="1" x14ac:dyDescent="0.2">
      <c r="B158" s="112">
        <f t="shared" si="0"/>
        <v>2035</v>
      </c>
      <c r="C158" s="113">
        <f>[2]С2.5!$T$11</f>
        <v>0</v>
      </c>
    </row>
    <row r="159" spans="1:3" hidden="1" x14ac:dyDescent="0.2">
      <c r="B159" s="112">
        <f t="shared" si="0"/>
        <v>2036</v>
      </c>
      <c r="C159" s="113">
        <f>[2]С2.5!$U$11</f>
        <v>0</v>
      </c>
    </row>
    <row r="160" spans="1:3" hidden="1" x14ac:dyDescent="0.2">
      <c r="B160" s="112">
        <f t="shared" si="0"/>
        <v>2037</v>
      </c>
      <c r="C160" s="113">
        <f>[2]С2.5!$V$11</f>
        <v>0</v>
      </c>
    </row>
    <row r="161" spans="2:3" hidden="1" x14ac:dyDescent="0.2">
      <c r="B161" s="112">
        <f t="shared" si="0"/>
        <v>2038</v>
      </c>
      <c r="C161" s="113">
        <f>[2]С2.5!$W$11</f>
        <v>0</v>
      </c>
    </row>
    <row r="162" spans="2:3" hidden="1" x14ac:dyDescent="0.2">
      <c r="B162" s="112">
        <f t="shared" si="0"/>
        <v>2039</v>
      </c>
      <c r="C162" s="113">
        <f>[2]С2.5!$X$11</f>
        <v>0</v>
      </c>
    </row>
    <row r="163" spans="2:3" hidden="1" x14ac:dyDescent="0.2">
      <c r="B163" s="112">
        <f t="shared" si="0"/>
        <v>2040</v>
      </c>
      <c r="C163" s="113">
        <f>[2]С2.5!$Y$11</f>
        <v>0</v>
      </c>
    </row>
    <row r="164" spans="2:3" hidden="1" x14ac:dyDescent="0.2">
      <c r="B164" s="112">
        <f t="shared" si="0"/>
        <v>2041</v>
      </c>
      <c r="C164" s="113">
        <f>[2]С2.5!$Z$11</f>
        <v>0</v>
      </c>
    </row>
    <row r="165" spans="2:3" hidden="1" x14ac:dyDescent="0.2">
      <c r="B165" s="112">
        <f t="shared" si="0"/>
        <v>2042</v>
      </c>
      <c r="C165" s="113">
        <f>[2]С2.5!$AA$11</f>
        <v>0</v>
      </c>
    </row>
    <row r="166" spans="2:3" hidden="1" x14ac:dyDescent="0.2">
      <c r="B166" s="112">
        <f t="shared" si="0"/>
        <v>2043</v>
      </c>
      <c r="C166" s="113">
        <f>[2]С2.5!$AB$11</f>
        <v>0</v>
      </c>
    </row>
    <row r="167" spans="2:3" hidden="1" x14ac:dyDescent="0.2">
      <c r="B167" s="112">
        <f t="shared" si="0"/>
        <v>2044</v>
      </c>
      <c r="C167" s="113">
        <f>[2]С2.5!$AC$11</f>
        <v>0</v>
      </c>
    </row>
    <row r="168" spans="2:3" hidden="1" x14ac:dyDescent="0.2">
      <c r="B168" s="112">
        <f t="shared" si="0"/>
        <v>2045</v>
      </c>
      <c r="C168" s="113">
        <f>[2]С2.5!$AD$11</f>
        <v>0</v>
      </c>
    </row>
    <row r="169" spans="2:3" hidden="1" x14ac:dyDescent="0.2">
      <c r="B169" s="112">
        <f t="shared" si="0"/>
        <v>2046</v>
      </c>
      <c r="C169" s="113">
        <f>[2]С2.5!$AE$11</f>
        <v>0</v>
      </c>
    </row>
    <row r="170" spans="2:3" hidden="1" x14ac:dyDescent="0.2">
      <c r="B170" s="112">
        <f t="shared" si="0"/>
        <v>2047</v>
      </c>
      <c r="C170" s="113">
        <f>[2]С2.5!$AF$11</f>
        <v>0</v>
      </c>
    </row>
    <row r="171" spans="2:3" hidden="1" x14ac:dyDescent="0.2">
      <c r="B171" s="112">
        <f t="shared" si="0"/>
        <v>2048</v>
      </c>
      <c r="C171" s="113">
        <f>[2]С2.5!$AG$11</f>
        <v>0</v>
      </c>
    </row>
    <row r="172" spans="2:3" hidden="1" x14ac:dyDescent="0.2">
      <c r="B172" s="112">
        <f t="shared" si="0"/>
        <v>2049</v>
      </c>
      <c r="C172" s="113">
        <f>[2]С2.5!$AH$11</f>
        <v>0</v>
      </c>
    </row>
    <row r="173" spans="2:3" hidden="1" x14ac:dyDescent="0.2">
      <c r="B173" s="112">
        <f t="shared" si="0"/>
        <v>2050</v>
      </c>
      <c r="C173" s="113">
        <f>[2]С2.5!$AI$11</f>
        <v>0</v>
      </c>
    </row>
    <row r="174" spans="2:3" hidden="1" x14ac:dyDescent="0.2">
      <c r="B174" s="112">
        <f t="shared" si="0"/>
        <v>2051</v>
      </c>
      <c r="C174" s="113">
        <f>[2]С2.5!$AJ$11</f>
        <v>0</v>
      </c>
    </row>
    <row r="175" spans="2:3" hidden="1" x14ac:dyDescent="0.2">
      <c r="B175" s="112">
        <f t="shared" si="0"/>
        <v>2052</v>
      </c>
      <c r="C175" s="113">
        <f>[2]С2.5!$AK$11</f>
        <v>0</v>
      </c>
    </row>
    <row r="176" spans="2:3" hidden="1" x14ac:dyDescent="0.2">
      <c r="B176" s="112">
        <f t="shared" si="0"/>
        <v>2053</v>
      </c>
      <c r="C176" s="113">
        <f>[2]С2.5!$AL$11</f>
        <v>0</v>
      </c>
    </row>
    <row r="177" spans="2:3" hidden="1" x14ac:dyDescent="0.2">
      <c r="B177" s="112">
        <f t="shared" si="0"/>
        <v>2054</v>
      </c>
      <c r="C177" s="113">
        <f>[2]С2.5!$AM$11</f>
        <v>0</v>
      </c>
    </row>
    <row r="178" spans="2:3" hidden="1" x14ac:dyDescent="0.2">
      <c r="B178" s="112">
        <f t="shared" si="0"/>
        <v>2055</v>
      </c>
      <c r="C178" s="113">
        <f>[2]С2.5!$AN$11</f>
        <v>0</v>
      </c>
    </row>
    <row r="179" spans="2:3" hidden="1" x14ac:dyDescent="0.2">
      <c r="B179" s="112">
        <f t="shared" si="0"/>
        <v>2056</v>
      </c>
      <c r="C179" s="113">
        <f>[2]С2.5!$AO$11</f>
        <v>0</v>
      </c>
    </row>
    <row r="180" spans="2:3" hidden="1" x14ac:dyDescent="0.2">
      <c r="B180" s="112">
        <f t="shared" si="0"/>
        <v>2057</v>
      </c>
      <c r="C180" s="113">
        <f>[2]С2.5!$AP$11</f>
        <v>0</v>
      </c>
    </row>
    <row r="181" spans="2:3" hidden="1" x14ac:dyDescent="0.2">
      <c r="B181" s="112">
        <f t="shared" si="0"/>
        <v>2058</v>
      </c>
      <c r="C181" s="113">
        <f>[2]С2.5!$AQ$11</f>
        <v>0</v>
      </c>
    </row>
    <row r="182" spans="2:3" hidden="1" x14ac:dyDescent="0.2">
      <c r="B182" s="112">
        <f t="shared" si="0"/>
        <v>2059</v>
      </c>
      <c r="C182" s="113">
        <f>[2]С2.5!$AR$11</f>
        <v>0</v>
      </c>
    </row>
    <row r="183" spans="2:3" hidden="1" x14ac:dyDescent="0.2">
      <c r="B183" s="112">
        <f t="shared" si="0"/>
        <v>2060</v>
      </c>
      <c r="C183" s="113">
        <f>[2]С2.5!$AS$11</f>
        <v>0</v>
      </c>
    </row>
    <row r="184" spans="2:3" hidden="1" x14ac:dyDescent="0.2">
      <c r="B184" s="112">
        <f t="shared" si="0"/>
        <v>2061</v>
      </c>
      <c r="C184" s="113">
        <f>[2]С2.5!$AT$11</f>
        <v>0</v>
      </c>
    </row>
    <row r="185" spans="2:3" hidden="1" x14ac:dyDescent="0.2">
      <c r="B185" s="112">
        <f t="shared" si="0"/>
        <v>2062</v>
      </c>
      <c r="C185" s="113">
        <f>[2]С2.5!$AU$11</f>
        <v>0</v>
      </c>
    </row>
    <row r="186" spans="2:3" hidden="1" x14ac:dyDescent="0.2">
      <c r="B186" s="112">
        <f t="shared" si="0"/>
        <v>2063</v>
      </c>
      <c r="C186" s="113">
        <f>[2]С2.5!$AV$11</f>
        <v>0</v>
      </c>
    </row>
    <row r="187" spans="2:3" hidden="1" x14ac:dyDescent="0.2">
      <c r="B187" s="112">
        <f t="shared" si="0"/>
        <v>2064</v>
      </c>
      <c r="C187" s="113">
        <f>[2]С2.5!$AW$11</f>
        <v>0</v>
      </c>
    </row>
    <row r="188" spans="2:3" hidden="1" x14ac:dyDescent="0.2">
      <c r="B188" s="112">
        <f t="shared" si="0"/>
        <v>2065</v>
      </c>
      <c r="C188" s="113">
        <f>[2]С2.5!$AX$11</f>
        <v>0</v>
      </c>
    </row>
    <row r="189" spans="2:3" hidden="1" x14ac:dyDescent="0.2">
      <c r="B189" s="112">
        <f t="shared" si="0"/>
        <v>2066</v>
      </c>
      <c r="C189" s="113">
        <f>[2]С2.5!$AY$11</f>
        <v>0</v>
      </c>
    </row>
    <row r="190" spans="2:3" hidden="1" x14ac:dyDescent="0.2">
      <c r="B190" s="112">
        <f t="shared" si="0"/>
        <v>2067</v>
      </c>
      <c r="C190" s="113">
        <f>[2]С2.5!$AZ$11</f>
        <v>0</v>
      </c>
    </row>
    <row r="191" spans="2:3" hidden="1" x14ac:dyDescent="0.2">
      <c r="B191" s="112">
        <f t="shared" si="0"/>
        <v>2068</v>
      </c>
      <c r="C191" s="113">
        <f>[2]С2.5!$BA$11</f>
        <v>0</v>
      </c>
    </row>
    <row r="192" spans="2:3" hidden="1" x14ac:dyDescent="0.2">
      <c r="B192" s="112">
        <f t="shared" si="0"/>
        <v>2069</v>
      </c>
      <c r="C192" s="113">
        <f>[2]С2.5!$BB$11</f>
        <v>0</v>
      </c>
    </row>
    <row r="193" spans="2:3" hidden="1" x14ac:dyDescent="0.2">
      <c r="B193" s="112">
        <f t="shared" si="0"/>
        <v>2070</v>
      </c>
      <c r="C193" s="113">
        <f>[2]С2.5!$BC$11</f>
        <v>0</v>
      </c>
    </row>
    <row r="194" spans="2:3" hidden="1" x14ac:dyDescent="0.2">
      <c r="B194" s="112">
        <f t="shared" si="0"/>
        <v>2071</v>
      </c>
      <c r="C194" s="113">
        <f>[2]С2.5!$BD$11</f>
        <v>0</v>
      </c>
    </row>
    <row r="195" spans="2:3" hidden="1" x14ac:dyDescent="0.2">
      <c r="B195" s="112">
        <f t="shared" si="0"/>
        <v>2072</v>
      </c>
      <c r="C195" s="113">
        <f>[2]С2.5!$BE$11</f>
        <v>0</v>
      </c>
    </row>
    <row r="196" spans="2:3" hidden="1" x14ac:dyDescent="0.2">
      <c r="B196" s="112">
        <f t="shared" si="0"/>
        <v>2073</v>
      </c>
      <c r="C196" s="113">
        <f>[2]С2.5!$BF$11</f>
        <v>0</v>
      </c>
    </row>
    <row r="197" spans="2:3" hidden="1" x14ac:dyDescent="0.2">
      <c r="B197" s="112">
        <f t="shared" si="0"/>
        <v>2074</v>
      </c>
      <c r="C197" s="113">
        <f>[2]С2.5!$BG$11</f>
        <v>0</v>
      </c>
    </row>
    <row r="198" spans="2:3" hidden="1" x14ac:dyDescent="0.2">
      <c r="B198" s="112">
        <f t="shared" si="0"/>
        <v>2075</v>
      </c>
      <c r="C198" s="113">
        <f>[2]С2.5!$BH$11</f>
        <v>0</v>
      </c>
    </row>
    <row r="199" spans="2:3" hidden="1" x14ac:dyDescent="0.2">
      <c r="B199" s="112">
        <f t="shared" si="0"/>
        <v>2076</v>
      </c>
      <c r="C199" s="113">
        <f>[2]С2.5!$BI$11</f>
        <v>0</v>
      </c>
    </row>
    <row r="200" spans="2:3" hidden="1" x14ac:dyDescent="0.2">
      <c r="B200" s="112">
        <f t="shared" si="0"/>
        <v>2077</v>
      </c>
      <c r="C200" s="113">
        <f>[2]С2.5!$BJ$11</f>
        <v>0</v>
      </c>
    </row>
    <row r="201" spans="2:3" hidden="1" x14ac:dyDescent="0.2">
      <c r="B201" s="112">
        <f t="shared" si="0"/>
        <v>2078</v>
      </c>
      <c r="C201" s="113">
        <f>[2]С2.5!$BK$11</f>
        <v>0</v>
      </c>
    </row>
    <row r="202" spans="2:3" hidden="1" x14ac:dyDescent="0.2">
      <c r="B202" s="112">
        <f t="shared" si="0"/>
        <v>2079</v>
      </c>
      <c r="C202" s="113">
        <f>[2]С2.5!$BL$11</f>
        <v>0</v>
      </c>
    </row>
    <row r="203" spans="2:3" hidden="1" x14ac:dyDescent="0.2">
      <c r="B203" s="112">
        <f t="shared" si="0"/>
        <v>2080</v>
      </c>
      <c r="C203" s="113">
        <f>[2]С2.5!$BM$11</f>
        <v>0</v>
      </c>
    </row>
    <row r="204" spans="2:3" hidden="1" x14ac:dyDescent="0.2">
      <c r="B204" s="112">
        <f t="shared" si="0"/>
        <v>2081</v>
      </c>
      <c r="C204" s="113">
        <f>[2]С2.5!$BN$11</f>
        <v>0</v>
      </c>
    </row>
    <row r="205" spans="2:3" hidden="1" x14ac:dyDescent="0.2">
      <c r="B205" s="112">
        <f t="shared" si="0"/>
        <v>2082</v>
      </c>
      <c r="C205" s="113">
        <f>[2]С2.5!$BO$11</f>
        <v>0</v>
      </c>
    </row>
    <row r="206" spans="2:3" hidden="1" x14ac:dyDescent="0.2">
      <c r="B206" s="112">
        <f t="shared" si="0"/>
        <v>2083</v>
      </c>
      <c r="C206" s="113">
        <f>[2]С2.5!$BP$11</f>
        <v>0</v>
      </c>
    </row>
    <row r="207" spans="2:3" hidden="1" x14ac:dyDescent="0.2">
      <c r="B207" s="112">
        <f t="shared" si="0"/>
        <v>2084</v>
      </c>
      <c r="C207" s="113">
        <f>[2]С2.5!$BQ$11</f>
        <v>0</v>
      </c>
    </row>
    <row r="208" spans="2:3" hidden="1" x14ac:dyDescent="0.2">
      <c r="B208" s="112">
        <f t="shared" si="0"/>
        <v>2085</v>
      </c>
      <c r="C208" s="113">
        <f>[2]С2.5!$BR$11</f>
        <v>0</v>
      </c>
    </row>
    <row r="209" spans="2:3" hidden="1" x14ac:dyDescent="0.2">
      <c r="B209" s="112">
        <f t="shared" ref="B209:B223" si="1">B208+1</f>
        <v>2086</v>
      </c>
      <c r="C209" s="113">
        <f>[2]С2.5!$BS$11</f>
        <v>0</v>
      </c>
    </row>
    <row r="210" spans="2:3" hidden="1" x14ac:dyDescent="0.2">
      <c r="B210" s="112">
        <f t="shared" si="1"/>
        <v>2087</v>
      </c>
      <c r="C210" s="113">
        <f>[2]С2.5!$BT$11</f>
        <v>0</v>
      </c>
    </row>
    <row r="211" spans="2:3" hidden="1" x14ac:dyDescent="0.2">
      <c r="B211" s="112">
        <f t="shared" si="1"/>
        <v>2088</v>
      </c>
      <c r="C211" s="113">
        <f>[2]С2.5!$BU$11</f>
        <v>0</v>
      </c>
    </row>
    <row r="212" spans="2:3" hidden="1" x14ac:dyDescent="0.2">
      <c r="B212" s="112">
        <f t="shared" si="1"/>
        <v>2089</v>
      </c>
      <c r="C212" s="113">
        <f>[2]С2.5!$BV$11</f>
        <v>0</v>
      </c>
    </row>
    <row r="213" spans="2:3" hidden="1" x14ac:dyDescent="0.2">
      <c r="B213" s="112">
        <f t="shared" si="1"/>
        <v>2090</v>
      </c>
      <c r="C213" s="113">
        <f>[2]С2.5!$BW$11</f>
        <v>0</v>
      </c>
    </row>
    <row r="214" spans="2:3" hidden="1" x14ac:dyDescent="0.2">
      <c r="B214" s="112">
        <f t="shared" si="1"/>
        <v>2091</v>
      </c>
      <c r="C214" s="113">
        <f>[2]С2.5!$BX$11</f>
        <v>0</v>
      </c>
    </row>
    <row r="215" spans="2:3" hidden="1" x14ac:dyDescent="0.2">
      <c r="B215" s="112">
        <f t="shared" si="1"/>
        <v>2092</v>
      </c>
      <c r="C215" s="113">
        <f>[2]С2.5!$BY$11</f>
        <v>0</v>
      </c>
    </row>
    <row r="216" spans="2:3" hidden="1" x14ac:dyDescent="0.2">
      <c r="B216" s="112">
        <f t="shared" si="1"/>
        <v>2093</v>
      </c>
      <c r="C216" s="113">
        <f>[2]С2.5!$BZ$11</f>
        <v>0</v>
      </c>
    </row>
    <row r="217" spans="2:3" hidden="1" x14ac:dyDescent="0.2">
      <c r="B217" s="112">
        <f t="shared" si="1"/>
        <v>2094</v>
      </c>
      <c r="C217" s="113">
        <f>[2]С2.5!$CA$11</f>
        <v>0</v>
      </c>
    </row>
    <row r="218" spans="2:3" hidden="1" x14ac:dyDescent="0.2">
      <c r="B218" s="112">
        <f t="shared" si="1"/>
        <v>2095</v>
      </c>
      <c r="C218" s="113">
        <f>[2]С2.5!$CB$11</f>
        <v>0</v>
      </c>
    </row>
    <row r="219" spans="2:3" hidden="1" x14ac:dyDescent="0.2">
      <c r="B219" s="112">
        <f t="shared" si="1"/>
        <v>2096</v>
      </c>
      <c r="C219" s="113">
        <f>[2]С2.5!$CC$11</f>
        <v>0</v>
      </c>
    </row>
    <row r="220" spans="2:3" hidden="1" x14ac:dyDescent="0.2">
      <c r="B220" s="112">
        <f t="shared" si="1"/>
        <v>2097</v>
      </c>
      <c r="C220" s="113">
        <f>[2]С2.5!$CD$11</f>
        <v>0</v>
      </c>
    </row>
    <row r="221" spans="2:3" hidden="1" x14ac:dyDescent="0.2">
      <c r="B221" s="112">
        <f t="shared" si="1"/>
        <v>2098</v>
      </c>
      <c r="C221" s="113">
        <f>[2]С2.5!$CE$11</f>
        <v>0</v>
      </c>
    </row>
    <row r="222" spans="2:3" hidden="1" x14ac:dyDescent="0.2">
      <c r="B222" s="112">
        <f t="shared" si="1"/>
        <v>2099</v>
      </c>
      <c r="C222" s="113">
        <f>[2]С2.5!$CF$11</f>
        <v>0</v>
      </c>
    </row>
    <row r="223" spans="2:3" ht="13.5" hidden="1" thickBot="1" x14ac:dyDescent="0.25">
      <c r="B223" s="114">
        <f t="shared" si="1"/>
        <v>2100</v>
      </c>
      <c r="C223" s="115">
        <f>[2]С2.5!$CG$11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K21" sqref="K21"/>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[4]И1!D13</f>
        <v>Субъект Российской Федерации</v>
      </c>
      <c r="C4" s="10" t="str">
        <f>[4]И1!E13</f>
        <v>Новосибирская область</v>
      </c>
    </row>
    <row r="5" spans="1:3" ht="51.75" customHeight="1" x14ac:dyDescent="0.2">
      <c r="A5" s="8"/>
      <c r="B5" s="9" t="str">
        <f>[4]И1!D14</f>
        <v>Тип муниципального образования (выберите из списка)</v>
      </c>
      <c r="C5" s="10" t="str">
        <f>[4]И1!E14</f>
        <v>село Ивановка, Баганский муниципальный район</v>
      </c>
    </row>
    <row r="6" spans="1:3" x14ac:dyDescent="0.2">
      <c r="A6" s="8"/>
      <c r="B6" s="9" t="str">
        <f>IF([4]И1!E15="","",[4]И1!D15)</f>
        <v/>
      </c>
      <c r="C6" s="10" t="str">
        <f>IF([4]И1!E15="","",[4]И1!E15)</f>
        <v/>
      </c>
    </row>
    <row r="7" spans="1:3" x14ac:dyDescent="0.2">
      <c r="A7" s="8"/>
      <c r="B7" s="9" t="str">
        <f>[4]И1!D16</f>
        <v>Код ОКТМО</v>
      </c>
      <c r="C7" s="11" t="str">
        <f>[4]И1!E16</f>
        <v>50603410101</v>
      </c>
    </row>
    <row r="8" spans="1:3" x14ac:dyDescent="0.2">
      <c r="A8" s="8"/>
      <c r="B8" s="12" t="str">
        <f>[4]И1!D17</f>
        <v>Система теплоснабжения</v>
      </c>
      <c r="C8" s="13">
        <f>[4]И1!E17</f>
        <v>0</v>
      </c>
    </row>
    <row r="9" spans="1:3" x14ac:dyDescent="0.2">
      <c r="A9" s="8"/>
      <c r="B9" s="9" t="str">
        <f>[4]И1!D8</f>
        <v>Период регулирования (i)-й</v>
      </c>
      <c r="C9" s="14">
        <f>[4]И1!E8</f>
        <v>2026</v>
      </c>
    </row>
    <row r="10" spans="1:3" x14ac:dyDescent="0.2">
      <c r="A10" s="8"/>
      <c r="B10" s="9" t="str">
        <f>[4]И1!D9</f>
        <v>Период регулирования (i-1)-й</v>
      </c>
      <c r="C10" s="14">
        <f>[4]И1!E9</f>
        <v>2025</v>
      </c>
    </row>
    <row r="11" spans="1:3" x14ac:dyDescent="0.2">
      <c r="A11" s="8"/>
      <c r="B11" s="9" t="str">
        <f>[4]И1!D10</f>
        <v>Период регулирования (i-2)-й</v>
      </c>
      <c r="C11" s="14">
        <f>[4]И1!E10</f>
        <v>2024</v>
      </c>
    </row>
    <row r="12" spans="1:3" x14ac:dyDescent="0.2">
      <c r="A12" s="8"/>
      <c r="B12" s="9" t="str">
        <f>[4]И1!D11</f>
        <v>Базовый год (б)</v>
      </c>
      <c r="C12" s="14">
        <f>[4]И1!E11</f>
        <v>2019</v>
      </c>
    </row>
    <row r="13" spans="1:3" x14ac:dyDescent="0.2">
      <c r="A13" s="8"/>
      <c r="B13" s="9" t="str">
        <f>[4]И1!D18</f>
        <v>Вид топлива, использование которого преобладает в системе теплоснабжения</v>
      </c>
      <c r="C13" s="15" t="str">
        <f>[4]С1.1!E13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5497.2405218698768</v>
      </c>
    </row>
    <row r="18" spans="1:3" ht="42.75" x14ac:dyDescent="0.2">
      <c r="A18" s="22" t="s">
        <v>8</v>
      </c>
      <c r="B18" s="25" t="s">
        <v>9</v>
      </c>
      <c r="C18" s="26">
        <f>[4]С1!F12</f>
        <v>854.88935793329108</v>
      </c>
    </row>
    <row r="19" spans="1:3" ht="42.75" x14ac:dyDescent="0.2">
      <c r="A19" s="22" t="s">
        <v>10</v>
      </c>
      <c r="B19" s="25" t="s">
        <v>11</v>
      </c>
      <c r="C19" s="26">
        <f>[4]С2!F12</f>
        <v>3073.7630249962494</v>
      </c>
    </row>
    <row r="20" spans="1:3" ht="30" x14ac:dyDescent="0.2">
      <c r="A20" s="22" t="s">
        <v>12</v>
      </c>
      <c r="B20" s="25" t="s">
        <v>13</v>
      </c>
      <c r="C20" s="26">
        <f>[4]С3!F12</f>
        <v>932.17761472146105</v>
      </c>
    </row>
    <row r="21" spans="1:3" ht="42.75" x14ac:dyDescent="0.2">
      <c r="A21" s="22" t="s">
        <v>14</v>
      </c>
      <c r="B21" s="25" t="s">
        <v>15</v>
      </c>
      <c r="C21" s="26">
        <f>[4]С4!F12</f>
        <v>528.62149437828941</v>
      </c>
    </row>
    <row r="22" spans="1:3" ht="30" x14ac:dyDescent="0.2">
      <c r="A22" s="22" t="s">
        <v>16</v>
      </c>
      <c r="B22" s="25" t="s">
        <v>17</v>
      </c>
      <c r="C22" s="26">
        <f>[4]С5!F12</f>
        <v>107.78902984058583</v>
      </c>
    </row>
    <row r="23" spans="1:3" ht="43.5" thickBot="1" x14ac:dyDescent="0.25">
      <c r="A23" s="27" t="s">
        <v>18</v>
      </c>
      <c r="B23" s="106" t="s">
        <v>19</v>
      </c>
      <c r="C23" s="29" t="str">
        <f>[4]С6!F12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[4]С1.1!E16</f>
        <v>5100</v>
      </c>
    </row>
    <row r="29" spans="1:3" ht="57.75" customHeight="1" x14ac:dyDescent="0.2">
      <c r="A29" s="22" t="s">
        <v>10</v>
      </c>
      <c r="B29" s="34" t="s">
        <v>22</v>
      </c>
      <c r="C29" s="35">
        <f>[4]С1.1!E27</f>
        <v>3676.6171341481249</v>
      </c>
    </row>
    <row r="30" spans="1:3" ht="261.75" customHeight="1" x14ac:dyDescent="0.2">
      <c r="A30" s="22" t="s">
        <v>12</v>
      </c>
      <c r="B30" s="34" t="s">
        <v>23</v>
      </c>
      <c r="C30" s="36">
        <f>[4]С1.1!E19</f>
        <v>-0.11899999999999999</v>
      </c>
    </row>
    <row r="31" spans="1:3" ht="17.25" x14ac:dyDescent="0.2">
      <c r="A31" s="22" t="s">
        <v>14</v>
      </c>
      <c r="B31" s="34" t="s">
        <v>24</v>
      </c>
      <c r="C31" s="36">
        <f>[4]С1.1!E20</f>
        <v>4.0000000000000001E-3</v>
      </c>
    </row>
    <row r="32" spans="1:3" ht="30" x14ac:dyDescent="0.2">
      <c r="A32" s="22" t="s">
        <v>16</v>
      </c>
      <c r="B32" s="37" t="s">
        <v>25</v>
      </c>
      <c r="C32" s="38">
        <f>[4]С1!F13</f>
        <v>176.4</v>
      </c>
    </row>
    <row r="33" spans="1:3" x14ac:dyDescent="0.2">
      <c r="A33" s="22" t="s">
        <v>18</v>
      </c>
      <c r="B33" s="37" t="s">
        <v>26</v>
      </c>
      <c r="C33" s="39">
        <f>[4]С1!F16</f>
        <v>7000</v>
      </c>
    </row>
    <row r="34" spans="1:3" ht="14.25" x14ac:dyDescent="0.2">
      <c r="A34" s="22" t="s">
        <v>27</v>
      </c>
      <c r="B34" s="40" t="s">
        <v>28</v>
      </c>
      <c r="C34" s="41">
        <f>[4]С1!F17</f>
        <v>0.72857142857142854</v>
      </c>
    </row>
    <row r="35" spans="1:3" ht="15.75" x14ac:dyDescent="0.2">
      <c r="A35" s="42" t="s">
        <v>29</v>
      </c>
      <c r="B35" s="43" t="s">
        <v>30</v>
      </c>
      <c r="C35" s="41">
        <f>[4]С1!F20</f>
        <v>21.588411179999994</v>
      </c>
    </row>
    <row r="36" spans="1:3" ht="15.75" x14ac:dyDescent="0.2">
      <c r="A36" s="42" t="s">
        <v>31</v>
      </c>
      <c r="B36" s="44" t="s">
        <v>32</v>
      </c>
      <c r="C36" s="41">
        <f>[4]С1!F21</f>
        <v>20.818139999999996</v>
      </c>
    </row>
    <row r="37" spans="1:3" ht="14.25" x14ac:dyDescent="0.2">
      <c r="A37" s="42" t="s">
        <v>33</v>
      </c>
      <c r="B37" s="45" t="s">
        <v>34</v>
      </c>
      <c r="C37" s="41">
        <f>[4]С1!F22</f>
        <v>1.0369999999999999</v>
      </c>
    </row>
    <row r="38" spans="1:3" ht="53.25" thickBot="1" x14ac:dyDescent="0.25">
      <c r="A38" s="27" t="s">
        <v>35</v>
      </c>
      <c r="B38" s="46" t="s">
        <v>36</v>
      </c>
      <c r="C38" s="47">
        <f>[4]С1!F23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[4]С2.1!E12</f>
        <v>V</v>
      </c>
    </row>
    <row r="42" spans="1:3" ht="233.25" customHeight="1" x14ac:dyDescent="0.2">
      <c r="A42" s="22" t="s">
        <v>41</v>
      </c>
      <c r="B42" s="34" t="s">
        <v>42</v>
      </c>
      <c r="C42" s="52" t="str">
        <f>[4]С2.1!E13</f>
        <v>6 и менее баллов</v>
      </c>
    </row>
    <row r="43" spans="1:3" ht="144.75" customHeight="1" x14ac:dyDescent="0.2">
      <c r="A43" s="22" t="s">
        <v>43</v>
      </c>
      <c r="B43" s="34" t="s">
        <v>44</v>
      </c>
      <c r="C43" s="52" t="str">
        <f>[4]С2.1!E14</f>
        <v>от 200 до 500</v>
      </c>
    </row>
    <row r="44" spans="1:3" ht="25.5" x14ac:dyDescent="0.2">
      <c r="A44" s="22" t="s">
        <v>45</v>
      </c>
      <c r="B44" s="34" t="s">
        <v>46</v>
      </c>
      <c r="C44" s="53" t="str">
        <f>[4]С2.1!E15</f>
        <v>нет</v>
      </c>
    </row>
    <row r="45" spans="1:3" ht="30" x14ac:dyDescent="0.2">
      <c r="A45" s="22" t="s">
        <v>47</v>
      </c>
      <c r="B45" s="34" t="s">
        <v>48</v>
      </c>
      <c r="C45" s="35">
        <f>[4]С2!F18</f>
        <v>40220.845230503684</v>
      </c>
    </row>
    <row r="46" spans="1:3" ht="30" x14ac:dyDescent="0.2">
      <c r="A46" s="22" t="s">
        <v>49</v>
      </c>
      <c r="B46" s="54" t="s">
        <v>50</v>
      </c>
      <c r="C46" s="35">
        <f>IF([4]С2!F19&gt;0,[4]С2!F19,[4]С2!F20)</f>
        <v>23441.524932855718</v>
      </c>
    </row>
    <row r="47" spans="1:3" ht="46.5" customHeight="1" x14ac:dyDescent="0.2">
      <c r="A47" s="22" t="s">
        <v>51</v>
      </c>
      <c r="B47" s="55" t="s">
        <v>52</v>
      </c>
      <c r="C47" s="35">
        <f>[4]С2.1!E19</f>
        <v>-38</v>
      </c>
    </row>
    <row r="48" spans="1:3" ht="25.5" x14ac:dyDescent="0.2">
      <c r="A48" s="22" t="s">
        <v>53</v>
      </c>
      <c r="B48" s="55" t="s">
        <v>54</v>
      </c>
      <c r="C48" s="35" t="str">
        <f>[4]С2.1!E22</f>
        <v>нет</v>
      </c>
    </row>
    <row r="49" spans="1:3" ht="38.25" x14ac:dyDescent="0.2">
      <c r="A49" s="22" t="s">
        <v>55</v>
      </c>
      <c r="B49" s="56" t="s">
        <v>56</v>
      </c>
      <c r="C49" s="35">
        <f>[4]С2.2!E10</f>
        <v>1287</v>
      </c>
    </row>
    <row r="50" spans="1:3" ht="25.5" x14ac:dyDescent="0.2">
      <c r="A50" s="22" t="s">
        <v>57</v>
      </c>
      <c r="B50" s="57" t="s">
        <v>58</v>
      </c>
      <c r="C50" s="35">
        <f>[4]С2.2!E12</f>
        <v>5.97</v>
      </c>
    </row>
    <row r="51" spans="1:3" ht="52.5" x14ac:dyDescent="0.2">
      <c r="A51" s="22" t="s">
        <v>59</v>
      </c>
      <c r="B51" s="58" t="s">
        <v>60</v>
      </c>
      <c r="C51" s="35">
        <f>[4]С2.2!E13</f>
        <v>1</v>
      </c>
    </row>
    <row r="52" spans="1:3" ht="27.75" x14ac:dyDescent="0.2">
      <c r="A52" s="22" t="s">
        <v>61</v>
      </c>
      <c r="B52" s="57" t="s">
        <v>62</v>
      </c>
      <c r="C52" s="35">
        <f>[4]С2.2!E14</f>
        <v>12104</v>
      </c>
    </row>
    <row r="53" spans="1:3" ht="79.5" customHeight="1" x14ac:dyDescent="0.2">
      <c r="A53" s="22" t="s">
        <v>63</v>
      </c>
      <c r="B53" s="58" t="s">
        <v>64</v>
      </c>
      <c r="C53" s="36">
        <f>[4]С2.2!E15</f>
        <v>4.8000000000000001E-2</v>
      </c>
    </row>
    <row r="54" spans="1:3" x14ac:dyDescent="0.2">
      <c r="A54" s="22" t="s">
        <v>65</v>
      </c>
      <c r="B54" s="58" t="s">
        <v>66</v>
      </c>
      <c r="C54" s="35">
        <f>[4]С2.2!E16</f>
        <v>1</v>
      </c>
    </row>
    <row r="55" spans="1:3" ht="15.75" x14ac:dyDescent="0.2">
      <c r="A55" s="22" t="s">
        <v>67</v>
      </c>
      <c r="B55" s="59" t="s">
        <v>68</v>
      </c>
      <c r="C55" s="35">
        <f>[4]С2!F21</f>
        <v>1</v>
      </c>
    </row>
    <row r="56" spans="1:3" ht="30" x14ac:dyDescent="0.2">
      <c r="A56" s="60" t="s">
        <v>69</v>
      </c>
      <c r="B56" s="34" t="s">
        <v>70</v>
      </c>
      <c r="C56" s="35">
        <f>[4]С2!F13</f>
        <v>210571.60987470482</v>
      </c>
    </row>
    <row r="57" spans="1:3" ht="30" x14ac:dyDescent="0.2">
      <c r="A57" s="60" t="s">
        <v>71</v>
      </c>
      <c r="B57" s="59" t="s">
        <v>72</v>
      </c>
      <c r="C57" s="35">
        <f>[4]С2!F14</f>
        <v>113455</v>
      </c>
    </row>
    <row r="58" spans="1:3" ht="15.75" x14ac:dyDescent="0.2">
      <c r="A58" s="60" t="s">
        <v>73</v>
      </c>
      <c r="B58" s="61" t="s">
        <v>74</v>
      </c>
      <c r="C58" s="41">
        <f>[4]С2!F15</f>
        <v>1.071</v>
      </c>
    </row>
    <row r="59" spans="1:3" ht="15.75" x14ac:dyDescent="0.2">
      <c r="A59" s="60" t="s">
        <v>75</v>
      </c>
      <c r="B59" s="61" t="s">
        <v>76</v>
      </c>
      <c r="C59" s="41">
        <f>[4]С2!F16</f>
        <v>1</v>
      </c>
    </row>
    <row r="60" spans="1:3" ht="17.25" x14ac:dyDescent="0.2">
      <c r="A60" s="60" t="s">
        <v>77</v>
      </c>
      <c r="B60" s="59" t="s">
        <v>78</v>
      </c>
      <c r="C60" s="35">
        <f>[4]С2!F17</f>
        <v>1.01</v>
      </c>
    </row>
    <row r="61" spans="1:3" s="64" customFormat="1" ht="14.25" x14ac:dyDescent="0.2">
      <c r="A61" s="60" t="s">
        <v>79</v>
      </c>
      <c r="B61" s="62" t="s">
        <v>80</v>
      </c>
      <c r="C61" s="63">
        <f>[4]С2!F33</f>
        <v>10</v>
      </c>
    </row>
    <row r="62" spans="1:3" ht="30" x14ac:dyDescent="0.2">
      <c r="A62" s="60" t="s">
        <v>81</v>
      </c>
      <c r="B62" s="65" t="s">
        <v>82</v>
      </c>
      <c r="C62" s="35">
        <f>[4]С2!F26</f>
        <v>1183.2684352822318</v>
      </c>
    </row>
    <row r="63" spans="1:3" ht="168" customHeight="1" x14ac:dyDescent="0.2">
      <c r="A63" s="60" t="s">
        <v>83</v>
      </c>
      <c r="B63" s="54" t="s">
        <v>84</v>
      </c>
      <c r="C63" s="35">
        <f>[4]С2!F27</f>
        <v>0.16419829999999999</v>
      </c>
    </row>
    <row r="64" spans="1:3" ht="17.25" x14ac:dyDescent="0.2">
      <c r="A64" s="60" t="s">
        <v>85</v>
      </c>
      <c r="B64" s="59" t="s">
        <v>86</v>
      </c>
      <c r="C64" s="63">
        <f>[4]С2!F28</f>
        <v>4200</v>
      </c>
    </row>
    <row r="65" spans="1:3" ht="42.75" x14ac:dyDescent="0.2">
      <c r="A65" s="60" t="s">
        <v>87</v>
      </c>
      <c r="B65" s="34" t="s">
        <v>88</v>
      </c>
      <c r="C65" s="35">
        <f>[4]С2!F22</f>
        <v>4298.6978080550834</v>
      </c>
    </row>
    <row r="66" spans="1:3" ht="30" x14ac:dyDescent="0.2">
      <c r="A66" s="60" t="s">
        <v>89</v>
      </c>
      <c r="B66" s="61" t="s">
        <v>90</v>
      </c>
      <c r="C66" s="35">
        <f>[4]С2!F23</f>
        <v>1990</v>
      </c>
    </row>
    <row r="67" spans="1:3" ht="30" x14ac:dyDescent="0.2">
      <c r="A67" s="60" t="s">
        <v>91</v>
      </c>
      <c r="B67" s="54" t="s">
        <v>92</v>
      </c>
      <c r="C67" s="35">
        <f>[4]С2.1!E27</f>
        <v>246.24401</v>
      </c>
    </row>
    <row r="68" spans="1:3" ht="73.5" customHeight="1" x14ac:dyDescent="0.2">
      <c r="A68" s="60" t="s">
        <v>93</v>
      </c>
      <c r="B68" s="66" t="s">
        <v>94</v>
      </c>
      <c r="C68" s="53" t="str">
        <f>[4]С2.3!E21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[4]С2.3!E11</f>
        <v>9.89</v>
      </c>
    </row>
    <row r="70" spans="1:3" ht="25.5" x14ac:dyDescent="0.2">
      <c r="A70" s="60" t="s">
        <v>97</v>
      </c>
      <c r="B70" s="67" t="s">
        <v>98</v>
      </c>
      <c r="C70" s="63">
        <f>[4]С2.3!E13</f>
        <v>300</v>
      </c>
    </row>
    <row r="71" spans="1:3" ht="192.75" customHeight="1" x14ac:dyDescent="0.2">
      <c r="A71" s="60" t="s">
        <v>99</v>
      </c>
      <c r="B71" s="66" t="s">
        <v>100</v>
      </c>
      <c r="C71" s="69">
        <f>IF([4]С2.3!E22&gt;0,[4]С2.3!E22,[4]С2.3!E14)</f>
        <v>8809</v>
      </c>
    </row>
    <row r="72" spans="1:3" ht="192.75" customHeight="1" x14ac:dyDescent="0.2">
      <c r="A72" s="60" t="s">
        <v>101</v>
      </c>
      <c r="B72" s="66" t="s">
        <v>102</v>
      </c>
      <c r="C72" s="69">
        <f>IF([4]С2.3!E23&gt;0,[4]С2.3!E23,[4]С2.3!E15)</f>
        <v>530.41</v>
      </c>
    </row>
    <row r="73" spans="1:3" ht="30" x14ac:dyDescent="0.2">
      <c r="A73" s="60" t="s">
        <v>103</v>
      </c>
      <c r="B73" s="54" t="s">
        <v>104</v>
      </c>
      <c r="C73" s="35">
        <f>[4]С2.1!E28</f>
        <v>269.12432000000001</v>
      </c>
    </row>
    <row r="74" spans="1:3" ht="87" customHeight="1" x14ac:dyDescent="0.2">
      <c r="A74" s="60" t="s">
        <v>105</v>
      </c>
      <c r="B74" s="66" t="s">
        <v>106</v>
      </c>
      <c r="C74" s="53" t="str">
        <f>[4]С2.3!E25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[4]С2.3!E12</f>
        <v>0.56000000000000005</v>
      </c>
    </row>
    <row r="76" spans="1:3" ht="25.5" x14ac:dyDescent="0.2">
      <c r="A76" s="60" t="s">
        <v>109</v>
      </c>
      <c r="B76" s="67" t="s">
        <v>98</v>
      </c>
      <c r="C76" s="63">
        <f>[4]С2.3!E13</f>
        <v>300</v>
      </c>
    </row>
    <row r="77" spans="1:3" ht="183" customHeight="1" x14ac:dyDescent="0.2">
      <c r="A77" s="60" t="s">
        <v>110</v>
      </c>
      <c r="B77" s="70" t="s">
        <v>111</v>
      </c>
      <c r="C77" s="69">
        <f>IF([4]С2.3!E26&gt;0,[4]С2.3!E26,[4]С2.3!E16)</f>
        <v>21397</v>
      </c>
    </row>
    <row r="78" spans="1:3" ht="186.75" customHeight="1" x14ac:dyDescent="0.2">
      <c r="A78" s="60" t="s">
        <v>112</v>
      </c>
      <c r="B78" s="70" t="s">
        <v>113</v>
      </c>
      <c r="C78" s="69">
        <f>IF([4]С2.3!E27&gt;0,[4]С2.3!E27,[4]С2.3!E17)</f>
        <v>857.14</v>
      </c>
    </row>
    <row r="79" spans="1:3" ht="17.25" x14ac:dyDescent="0.2">
      <c r="A79" s="60" t="s">
        <v>114</v>
      </c>
      <c r="B79" s="34" t="s">
        <v>115</v>
      </c>
      <c r="C79" s="36">
        <f>[4]С2!F29</f>
        <v>0.21369165990259753</v>
      </c>
    </row>
    <row r="80" spans="1:3" ht="30" x14ac:dyDescent="0.2">
      <c r="A80" s="60" t="s">
        <v>116</v>
      </c>
      <c r="B80" s="54" t="s">
        <v>117</v>
      </c>
      <c r="C80" s="71">
        <f>[4]С2!F30</f>
        <v>0.20047619047619047</v>
      </c>
    </row>
    <row r="81" spans="1:3" ht="17.25" x14ac:dyDescent="0.2">
      <c r="A81" s="60" t="s">
        <v>118</v>
      </c>
      <c r="B81" s="72" t="s">
        <v>119</v>
      </c>
      <c r="C81" s="36">
        <f>[4]С2!F31</f>
        <v>0.13880000000000001</v>
      </c>
    </row>
    <row r="82" spans="1:3" s="64" customFormat="1" ht="18" thickBot="1" x14ac:dyDescent="0.25">
      <c r="A82" s="73" t="s">
        <v>120</v>
      </c>
      <c r="B82" s="74" t="s">
        <v>121</v>
      </c>
      <c r="C82" s="75">
        <f>[4]С2!F32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[4]С3!F14</f>
        <v>15661.317373437056</v>
      </c>
    </row>
    <row r="86" spans="1:3" s="64" customFormat="1" ht="42.75" x14ac:dyDescent="0.2">
      <c r="A86" s="78" t="s">
        <v>126</v>
      </c>
      <c r="B86" s="54" t="s">
        <v>127</v>
      </c>
      <c r="C86" s="79">
        <f>[4]С3!F15</f>
        <v>0.25</v>
      </c>
    </row>
    <row r="87" spans="1:3" s="64" customFormat="1" ht="14.25" x14ac:dyDescent="0.2">
      <c r="A87" s="78" t="s">
        <v>128</v>
      </c>
      <c r="B87" s="80" t="s">
        <v>129</v>
      </c>
      <c r="C87" s="63">
        <f>[4]С3!F18</f>
        <v>15</v>
      </c>
    </row>
    <row r="88" spans="1:3" s="64" customFormat="1" ht="17.25" x14ac:dyDescent="0.2">
      <c r="A88" s="78" t="s">
        <v>130</v>
      </c>
      <c r="B88" s="34" t="s">
        <v>131</v>
      </c>
      <c r="C88" s="35">
        <f>[4]С3!F19</f>
        <v>3741.3369093945325</v>
      </c>
    </row>
    <row r="89" spans="1:3" s="64" customFormat="1" ht="55.5" x14ac:dyDescent="0.2">
      <c r="A89" s="78" t="s">
        <v>132</v>
      </c>
      <c r="B89" s="54" t="s">
        <v>133</v>
      </c>
      <c r="C89" s="81">
        <f>[4]С3!F20</f>
        <v>2.1999999999999999E-2</v>
      </c>
    </row>
    <row r="90" spans="1:3" s="64" customFormat="1" ht="14.25" x14ac:dyDescent="0.2">
      <c r="A90" s="78" t="s">
        <v>134</v>
      </c>
      <c r="B90" s="59" t="s">
        <v>80</v>
      </c>
      <c r="C90" s="63">
        <f>[4]С3!F21</f>
        <v>10</v>
      </c>
    </row>
    <row r="91" spans="1:3" s="64" customFormat="1" ht="17.25" x14ac:dyDescent="0.2">
      <c r="A91" s="78" t="s">
        <v>135</v>
      </c>
      <c r="B91" s="34" t="s">
        <v>136</v>
      </c>
      <c r="C91" s="35">
        <f>[4]С3!F22</f>
        <v>3.5498053058466956</v>
      </c>
    </row>
    <row r="92" spans="1:3" s="64" customFormat="1" ht="57" customHeight="1" x14ac:dyDescent="0.2">
      <c r="A92" s="78" t="s">
        <v>137</v>
      </c>
      <c r="B92" s="54" t="s">
        <v>138</v>
      </c>
      <c r="C92" s="81">
        <f>[4]С3!F23</f>
        <v>3.0000000000000001E-3</v>
      </c>
    </row>
    <row r="93" spans="1:3" s="64" customFormat="1" ht="27.75" thickBot="1" x14ac:dyDescent="0.25">
      <c r="A93" s="82" t="s">
        <v>139</v>
      </c>
      <c r="B93" s="83" t="s">
        <v>140</v>
      </c>
      <c r="C93" s="84">
        <f>[4]С3!F24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[4]С4!F16</f>
        <v>1652.5</v>
      </c>
    </row>
    <row r="97" spans="1:3" ht="30" x14ac:dyDescent="0.2">
      <c r="A97" s="60" t="s">
        <v>145</v>
      </c>
      <c r="B97" s="59" t="s">
        <v>146</v>
      </c>
      <c r="C97" s="35">
        <f>[4]С4!F17</f>
        <v>73547</v>
      </c>
    </row>
    <row r="98" spans="1:3" ht="17.25" x14ac:dyDescent="0.2">
      <c r="A98" s="60" t="s">
        <v>147</v>
      </c>
      <c r="B98" s="59" t="s">
        <v>148</v>
      </c>
      <c r="C98" s="41">
        <f>[4]С4!F18</f>
        <v>0.02</v>
      </c>
    </row>
    <row r="99" spans="1:3" ht="30" x14ac:dyDescent="0.2">
      <c r="A99" s="60" t="s">
        <v>149</v>
      </c>
      <c r="B99" s="59" t="s">
        <v>150</v>
      </c>
      <c r="C99" s="35">
        <f>[4]С4!F19</f>
        <v>12104</v>
      </c>
    </row>
    <row r="100" spans="1:3" ht="31.5" x14ac:dyDescent="0.2">
      <c r="A100" s="60" t="s">
        <v>151</v>
      </c>
      <c r="B100" s="59" t="s">
        <v>152</v>
      </c>
      <c r="C100" s="41">
        <f>[4]С4!F20</f>
        <v>1.4999999999999999E-2</v>
      </c>
    </row>
    <row r="101" spans="1:3" ht="30" x14ac:dyDescent="0.2">
      <c r="A101" s="60" t="s">
        <v>153</v>
      </c>
      <c r="B101" s="34" t="s">
        <v>154</v>
      </c>
      <c r="C101" s="35">
        <f>[4]С4!F21</f>
        <v>1933.1949342509995</v>
      </c>
    </row>
    <row r="102" spans="1:3" ht="35.25" customHeight="1" x14ac:dyDescent="0.2">
      <c r="A102" s="60" t="s">
        <v>155</v>
      </c>
      <c r="B102" s="54" t="s">
        <v>156</v>
      </c>
      <c r="C102" s="86" t="str">
        <f>IF([4]С4.2!F8="да",[4]С4.2!D21,[4]С4.2!D15)</f>
        <v>АО "Новосибирскэнергосбыт"</v>
      </c>
    </row>
    <row r="103" spans="1:3" ht="68.25" x14ac:dyDescent="0.2">
      <c r="A103" s="60" t="s">
        <v>157</v>
      </c>
      <c r="B103" s="54" t="s">
        <v>158</v>
      </c>
      <c r="C103" s="35">
        <f>[4]С4!F22</f>
        <v>3.6112641666666665</v>
      </c>
    </row>
    <row r="104" spans="1:3" ht="30" x14ac:dyDescent="0.2">
      <c r="A104" s="60" t="s">
        <v>159</v>
      </c>
      <c r="B104" s="59" t="s">
        <v>160</v>
      </c>
      <c r="C104" s="35">
        <f>[4]С4!F23</f>
        <v>180</v>
      </c>
    </row>
    <row r="105" spans="1:3" ht="14.25" x14ac:dyDescent="0.2">
      <c r="A105" s="60" t="s">
        <v>161</v>
      </c>
      <c r="B105" s="54" t="s">
        <v>162</v>
      </c>
      <c r="C105" s="35">
        <f>[4]С4!F24</f>
        <v>8497.1999999999989</v>
      </c>
    </row>
    <row r="106" spans="1:3" ht="14.25" x14ac:dyDescent="0.2">
      <c r="A106" s="60" t="s">
        <v>163</v>
      </c>
      <c r="B106" s="59" t="s">
        <v>164</v>
      </c>
      <c r="C106" s="41">
        <f>[4]С4!F25</f>
        <v>0.35</v>
      </c>
    </row>
    <row r="107" spans="1:3" ht="17.25" x14ac:dyDescent="0.2">
      <c r="A107" s="60" t="s">
        <v>165</v>
      </c>
      <c r="B107" s="34" t="s">
        <v>166</v>
      </c>
      <c r="C107" s="35">
        <f>[4]С4!F26</f>
        <v>48.221249999999998</v>
      </c>
    </row>
    <row r="108" spans="1:3" ht="75.75" customHeight="1" x14ac:dyDescent="0.2">
      <c r="A108" s="60" t="s">
        <v>167</v>
      </c>
      <c r="B108" s="54" t="s">
        <v>94</v>
      </c>
      <c r="C108" s="86" t="str">
        <f>[4]С4.3!E16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[4]С4.3!E17</f>
        <v>13.75</v>
      </c>
    </row>
    <row r="110" spans="1:3" ht="79.5" customHeight="1" x14ac:dyDescent="0.2">
      <c r="A110" s="60" t="s">
        <v>170</v>
      </c>
      <c r="B110" s="54" t="s">
        <v>106</v>
      </c>
      <c r="C110" s="86" t="str">
        <f>[4]С4.3!E18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[4]С4.3!E19</f>
        <v>0</v>
      </c>
    </row>
    <row r="112" spans="1:3" x14ac:dyDescent="0.2">
      <c r="A112" s="60" t="s">
        <v>173</v>
      </c>
      <c r="B112" s="59" t="s">
        <v>174</v>
      </c>
      <c r="C112" s="35">
        <f>[4]С4.3!E11</f>
        <v>1871</v>
      </c>
    </row>
    <row r="113" spans="1:3" x14ac:dyDescent="0.2">
      <c r="A113" s="60" t="s">
        <v>175</v>
      </c>
      <c r="B113" s="59" t="s">
        <v>176</v>
      </c>
      <c r="C113" s="53">
        <f>[4]С4.3!E12</f>
        <v>1636</v>
      </c>
    </row>
    <row r="114" spans="1:3" x14ac:dyDescent="0.2">
      <c r="A114" s="60" t="s">
        <v>177</v>
      </c>
      <c r="B114" s="59" t="s">
        <v>178</v>
      </c>
      <c r="C114" s="53">
        <f>[4]С4.3!E13</f>
        <v>204</v>
      </c>
    </row>
    <row r="115" spans="1:3" ht="30" x14ac:dyDescent="0.2">
      <c r="A115" s="60" t="s">
        <v>179</v>
      </c>
      <c r="B115" s="34" t="s">
        <v>180</v>
      </c>
      <c r="C115" s="35">
        <f>[4]С4!F27</f>
        <v>1326.0219970470876</v>
      </c>
    </row>
    <row r="116" spans="1:3" ht="25.5" x14ac:dyDescent="0.2">
      <c r="A116" s="60" t="s">
        <v>181</v>
      </c>
      <c r="B116" s="54" t="s">
        <v>182</v>
      </c>
      <c r="C116" s="35">
        <f>[4]С4!F28</f>
        <v>1018.4500745369336</v>
      </c>
    </row>
    <row r="117" spans="1:3" ht="42.75" x14ac:dyDescent="0.2">
      <c r="A117" s="60" t="s">
        <v>183</v>
      </c>
      <c r="B117" s="54" t="s">
        <v>184</v>
      </c>
      <c r="C117" s="35">
        <f>[4]С4!F29</f>
        <v>307.57192251015391</v>
      </c>
    </row>
    <row r="118" spans="1:3" ht="30" x14ac:dyDescent="0.2">
      <c r="A118" s="60" t="s">
        <v>185</v>
      </c>
      <c r="B118" s="40" t="s">
        <v>186</v>
      </c>
      <c r="C118" s="35">
        <f>[4]С4!F30</f>
        <v>2494.6804235381533</v>
      </c>
    </row>
    <row r="119" spans="1:3" ht="42.75" x14ac:dyDescent="0.2">
      <c r="A119" s="60" t="s">
        <v>187</v>
      </c>
      <c r="B119" s="87" t="s">
        <v>188</v>
      </c>
      <c r="C119" s="35">
        <f>[4]С4!F33</f>
        <v>1264.7067116575754</v>
      </c>
    </row>
    <row r="120" spans="1:3" ht="30" x14ac:dyDescent="0.2">
      <c r="A120" s="60" t="s">
        <v>189</v>
      </c>
      <c r="B120" s="88" t="s">
        <v>190</v>
      </c>
      <c r="C120" s="35">
        <f>[4]С4!F35</f>
        <v>18.902267999999999</v>
      </c>
    </row>
    <row r="121" spans="1:3" ht="14.25" x14ac:dyDescent="0.2">
      <c r="A121" s="60" t="s">
        <v>191</v>
      </c>
      <c r="B121" s="57" t="s">
        <v>192</v>
      </c>
      <c r="C121" s="35">
        <f>[4]С4!F36</f>
        <v>14319.9</v>
      </c>
    </row>
    <row r="122" spans="1:3" ht="43.5" customHeight="1" thickBot="1" x14ac:dyDescent="0.25">
      <c r="A122" s="73" t="s">
        <v>193</v>
      </c>
      <c r="B122" s="89" t="s">
        <v>194</v>
      </c>
      <c r="C122" s="84">
        <f>[4]С4!F37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[4]С5!F17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[4]С2!F37</f>
        <v>20.818139999999996</v>
      </c>
    </row>
    <row r="136" spans="1:3" ht="14.25" x14ac:dyDescent="0.2">
      <c r="A136" s="60" t="s">
        <v>216</v>
      </c>
      <c r="B136" s="102" t="s">
        <v>217</v>
      </c>
      <c r="C136" s="35">
        <f>[4]С2!F38</f>
        <v>7</v>
      </c>
    </row>
    <row r="137" spans="1:3" ht="17.25" x14ac:dyDescent="0.2">
      <c r="A137" s="60" t="s">
        <v>218</v>
      </c>
      <c r="B137" s="102" t="s">
        <v>219</v>
      </c>
      <c r="C137" s="35">
        <f>[4]С2!F40</f>
        <v>0.97</v>
      </c>
    </row>
    <row r="138" spans="1:3" ht="15" thickBot="1" x14ac:dyDescent="0.25">
      <c r="A138" s="73" t="s">
        <v>220</v>
      </c>
      <c r="B138" s="103" t="s">
        <v>221</v>
      </c>
      <c r="C138" s="47">
        <f>[4]С2!F42</f>
        <v>0.35</v>
      </c>
    </row>
    <row r="139" spans="1:3" s="90" customFormat="1" ht="13.5" thickBot="1" x14ac:dyDescent="0.25">
      <c r="A139" s="48"/>
      <c r="B139" s="76"/>
      <c r="C139" s="15"/>
    </row>
    <row r="140" spans="1:3" ht="30" x14ac:dyDescent="0.2">
      <c r="A140" s="85" t="s">
        <v>222</v>
      </c>
      <c r="B140" s="104" t="s">
        <v>223</v>
      </c>
      <c r="C140" s="105">
        <f>[4]С2!F35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[4]С2.5!$E$11</f>
        <v>-2.9000000000000026E-2</v>
      </c>
    </row>
    <row r="144" spans="1:3" x14ac:dyDescent="0.2">
      <c r="A144" s="107"/>
      <c r="B144" s="112">
        <f>B143+1</f>
        <v>2021</v>
      </c>
      <c r="C144" s="113">
        <f>[4]С2.5!$F$11</f>
        <v>0.245</v>
      </c>
    </row>
    <row r="145" spans="1:3" x14ac:dyDescent="0.2">
      <c r="A145" s="107"/>
      <c r="B145" s="112">
        <f t="shared" ref="B145:B208" si="0">B144+1</f>
        <v>2022</v>
      </c>
      <c r="C145" s="113">
        <f>[4]С2.5!$G$11</f>
        <v>0.114</v>
      </c>
    </row>
    <row r="146" spans="1:3" ht="13.5" thickBot="1" x14ac:dyDescent="0.25">
      <c r="A146" s="107"/>
      <c r="B146" s="114">
        <f t="shared" si="0"/>
        <v>2023</v>
      </c>
      <c r="C146" s="115">
        <f>[4]С2.5!$H$11</f>
        <v>0.04</v>
      </c>
    </row>
    <row r="147" spans="1:3" x14ac:dyDescent="0.2">
      <c r="A147" s="107"/>
      <c r="B147" s="116">
        <f t="shared" si="0"/>
        <v>2024</v>
      </c>
      <c r="C147" s="117">
        <f>[4]С2.5!$I$11</f>
        <v>0.121</v>
      </c>
    </row>
    <row r="148" spans="1:3" x14ac:dyDescent="0.2">
      <c r="A148" s="107"/>
      <c r="B148" s="112">
        <f t="shared" si="0"/>
        <v>2025</v>
      </c>
      <c r="C148" s="113">
        <f>[4]С2.5!$J$11</f>
        <v>0.03</v>
      </c>
    </row>
    <row r="149" spans="1:3" x14ac:dyDescent="0.2">
      <c r="A149" s="107"/>
      <c r="B149" s="112">
        <f t="shared" si="0"/>
        <v>2026</v>
      </c>
      <c r="C149" s="113">
        <f>[4]С2.5!$K$11</f>
        <v>6.0999999999999999E-2</v>
      </c>
    </row>
    <row r="150" spans="1:3" hidden="1" x14ac:dyDescent="0.2">
      <c r="A150" s="107"/>
      <c r="B150" s="112">
        <f t="shared" si="0"/>
        <v>2027</v>
      </c>
      <c r="C150" s="113">
        <f>[4]С2.5!$L$11</f>
        <v>3.2682303599220003E-2</v>
      </c>
    </row>
    <row r="151" spans="1:3" hidden="1" x14ac:dyDescent="0.2">
      <c r="A151" s="107"/>
      <c r="B151" s="112">
        <f t="shared" si="0"/>
        <v>2028</v>
      </c>
      <c r="C151" s="113">
        <f>[4]С2.5!$M$11</f>
        <v>0</v>
      </c>
    </row>
    <row r="152" spans="1:3" hidden="1" x14ac:dyDescent="0.2">
      <c r="A152" s="107"/>
      <c r="B152" s="112">
        <f t="shared" si="0"/>
        <v>2029</v>
      </c>
      <c r="C152" s="113">
        <f>[4]С2.5!$N$11</f>
        <v>0</v>
      </c>
    </row>
    <row r="153" spans="1:3" hidden="1" x14ac:dyDescent="0.2">
      <c r="A153" s="107"/>
      <c r="B153" s="112">
        <f t="shared" si="0"/>
        <v>2030</v>
      </c>
      <c r="C153" s="113">
        <f>[4]С2.5!$O$11</f>
        <v>0</v>
      </c>
    </row>
    <row r="154" spans="1:3" hidden="1" x14ac:dyDescent="0.2">
      <c r="A154" s="107"/>
      <c r="B154" s="112">
        <f t="shared" si="0"/>
        <v>2031</v>
      </c>
      <c r="C154" s="113">
        <f>[4]С2.5!$P$11</f>
        <v>0</v>
      </c>
    </row>
    <row r="155" spans="1:3" hidden="1" x14ac:dyDescent="0.2">
      <c r="A155" s="90"/>
      <c r="B155" s="112">
        <f t="shared" si="0"/>
        <v>2032</v>
      </c>
      <c r="C155" s="113">
        <f>[4]С2.5!$Q$11</f>
        <v>0</v>
      </c>
    </row>
    <row r="156" spans="1:3" hidden="1" x14ac:dyDescent="0.2">
      <c r="A156" s="90"/>
      <c r="B156" s="112">
        <f t="shared" si="0"/>
        <v>2033</v>
      </c>
      <c r="C156" s="113">
        <f>[4]С2.5!$R$11</f>
        <v>0</v>
      </c>
    </row>
    <row r="157" spans="1:3" hidden="1" x14ac:dyDescent="0.2">
      <c r="B157" s="112">
        <f t="shared" si="0"/>
        <v>2034</v>
      </c>
      <c r="C157" s="113">
        <f>[4]С2.5!$S$11</f>
        <v>0</v>
      </c>
    </row>
    <row r="158" spans="1:3" hidden="1" x14ac:dyDescent="0.2">
      <c r="B158" s="112">
        <f t="shared" si="0"/>
        <v>2035</v>
      </c>
      <c r="C158" s="113">
        <f>[4]С2.5!$T$11</f>
        <v>0</v>
      </c>
    </row>
    <row r="159" spans="1:3" hidden="1" x14ac:dyDescent="0.2">
      <c r="B159" s="112">
        <f t="shared" si="0"/>
        <v>2036</v>
      </c>
      <c r="C159" s="113">
        <f>[4]С2.5!$U$11</f>
        <v>0</v>
      </c>
    </row>
    <row r="160" spans="1:3" hidden="1" x14ac:dyDescent="0.2">
      <c r="B160" s="112">
        <f t="shared" si="0"/>
        <v>2037</v>
      </c>
      <c r="C160" s="113">
        <f>[4]С2.5!$V$11</f>
        <v>0</v>
      </c>
    </row>
    <row r="161" spans="2:3" hidden="1" x14ac:dyDescent="0.2">
      <c r="B161" s="112">
        <f t="shared" si="0"/>
        <v>2038</v>
      </c>
      <c r="C161" s="113">
        <f>[4]С2.5!$W$11</f>
        <v>0</v>
      </c>
    </row>
    <row r="162" spans="2:3" hidden="1" x14ac:dyDescent="0.2">
      <c r="B162" s="112">
        <f t="shared" si="0"/>
        <v>2039</v>
      </c>
      <c r="C162" s="113">
        <f>[4]С2.5!$X$11</f>
        <v>0</v>
      </c>
    </row>
    <row r="163" spans="2:3" hidden="1" x14ac:dyDescent="0.2">
      <c r="B163" s="112">
        <f t="shared" si="0"/>
        <v>2040</v>
      </c>
      <c r="C163" s="113">
        <f>[4]С2.5!$Y$11</f>
        <v>0</v>
      </c>
    </row>
    <row r="164" spans="2:3" hidden="1" x14ac:dyDescent="0.2">
      <c r="B164" s="112">
        <f t="shared" si="0"/>
        <v>2041</v>
      </c>
      <c r="C164" s="113">
        <f>[4]С2.5!$Z$11</f>
        <v>0</v>
      </c>
    </row>
    <row r="165" spans="2:3" hidden="1" x14ac:dyDescent="0.2">
      <c r="B165" s="112">
        <f t="shared" si="0"/>
        <v>2042</v>
      </c>
      <c r="C165" s="113">
        <f>[4]С2.5!$AA$11</f>
        <v>0</v>
      </c>
    </row>
    <row r="166" spans="2:3" hidden="1" x14ac:dyDescent="0.2">
      <c r="B166" s="112">
        <f t="shared" si="0"/>
        <v>2043</v>
      </c>
      <c r="C166" s="113">
        <f>[4]С2.5!$AB$11</f>
        <v>0</v>
      </c>
    </row>
    <row r="167" spans="2:3" hidden="1" x14ac:dyDescent="0.2">
      <c r="B167" s="112">
        <f t="shared" si="0"/>
        <v>2044</v>
      </c>
      <c r="C167" s="113">
        <f>[4]С2.5!$AC$11</f>
        <v>0</v>
      </c>
    </row>
    <row r="168" spans="2:3" hidden="1" x14ac:dyDescent="0.2">
      <c r="B168" s="112">
        <f t="shared" si="0"/>
        <v>2045</v>
      </c>
      <c r="C168" s="113">
        <f>[4]С2.5!$AD$11</f>
        <v>0</v>
      </c>
    </row>
    <row r="169" spans="2:3" hidden="1" x14ac:dyDescent="0.2">
      <c r="B169" s="112">
        <f t="shared" si="0"/>
        <v>2046</v>
      </c>
      <c r="C169" s="113">
        <f>[4]С2.5!$AE$11</f>
        <v>0</v>
      </c>
    </row>
    <row r="170" spans="2:3" hidden="1" x14ac:dyDescent="0.2">
      <c r="B170" s="112">
        <f t="shared" si="0"/>
        <v>2047</v>
      </c>
      <c r="C170" s="113">
        <f>[4]С2.5!$AF$11</f>
        <v>0</v>
      </c>
    </row>
    <row r="171" spans="2:3" hidden="1" x14ac:dyDescent="0.2">
      <c r="B171" s="112">
        <f t="shared" si="0"/>
        <v>2048</v>
      </c>
      <c r="C171" s="113">
        <f>[4]С2.5!$AG$11</f>
        <v>0</v>
      </c>
    </row>
    <row r="172" spans="2:3" hidden="1" x14ac:dyDescent="0.2">
      <c r="B172" s="112">
        <f t="shared" si="0"/>
        <v>2049</v>
      </c>
      <c r="C172" s="113">
        <f>[4]С2.5!$AH$11</f>
        <v>0</v>
      </c>
    </row>
    <row r="173" spans="2:3" hidden="1" x14ac:dyDescent="0.2">
      <c r="B173" s="112">
        <f t="shared" si="0"/>
        <v>2050</v>
      </c>
      <c r="C173" s="113">
        <f>[4]С2.5!$AI$11</f>
        <v>0</v>
      </c>
    </row>
    <row r="174" spans="2:3" hidden="1" x14ac:dyDescent="0.2">
      <c r="B174" s="112">
        <f t="shared" si="0"/>
        <v>2051</v>
      </c>
      <c r="C174" s="113">
        <f>[4]С2.5!$AJ$11</f>
        <v>0</v>
      </c>
    </row>
    <row r="175" spans="2:3" hidden="1" x14ac:dyDescent="0.2">
      <c r="B175" s="112">
        <f t="shared" si="0"/>
        <v>2052</v>
      </c>
      <c r="C175" s="113">
        <f>[4]С2.5!$AK$11</f>
        <v>0</v>
      </c>
    </row>
    <row r="176" spans="2:3" hidden="1" x14ac:dyDescent="0.2">
      <c r="B176" s="112">
        <f t="shared" si="0"/>
        <v>2053</v>
      </c>
      <c r="C176" s="113">
        <f>[4]С2.5!$AL$11</f>
        <v>0</v>
      </c>
    </row>
    <row r="177" spans="2:3" hidden="1" x14ac:dyDescent="0.2">
      <c r="B177" s="112">
        <f t="shared" si="0"/>
        <v>2054</v>
      </c>
      <c r="C177" s="113">
        <f>[4]С2.5!$AM$11</f>
        <v>0</v>
      </c>
    </row>
    <row r="178" spans="2:3" hidden="1" x14ac:dyDescent="0.2">
      <c r="B178" s="112">
        <f t="shared" si="0"/>
        <v>2055</v>
      </c>
      <c r="C178" s="113">
        <f>[4]С2.5!$AN$11</f>
        <v>0</v>
      </c>
    </row>
    <row r="179" spans="2:3" hidden="1" x14ac:dyDescent="0.2">
      <c r="B179" s="112">
        <f t="shared" si="0"/>
        <v>2056</v>
      </c>
      <c r="C179" s="113">
        <f>[4]С2.5!$AO$11</f>
        <v>0</v>
      </c>
    </row>
    <row r="180" spans="2:3" hidden="1" x14ac:dyDescent="0.2">
      <c r="B180" s="112">
        <f t="shared" si="0"/>
        <v>2057</v>
      </c>
      <c r="C180" s="113">
        <f>[4]С2.5!$AP$11</f>
        <v>0</v>
      </c>
    </row>
    <row r="181" spans="2:3" hidden="1" x14ac:dyDescent="0.2">
      <c r="B181" s="112">
        <f t="shared" si="0"/>
        <v>2058</v>
      </c>
      <c r="C181" s="113">
        <f>[4]С2.5!$AQ$11</f>
        <v>0</v>
      </c>
    </row>
    <row r="182" spans="2:3" hidden="1" x14ac:dyDescent="0.2">
      <c r="B182" s="112">
        <f t="shared" si="0"/>
        <v>2059</v>
      </c>
      <c r="C182" s="113">
        <f>[4]С2.5!$AR$11</f>
        <v>0</v>
      </c>
    </row>
    <row r="183" spans="2:3" hidden="1" x14ac:dyDescent="0.2">
      <c r="B183" s="112">
        <f t="shared" si="0"/>
        <v>2060</v>
      </c>
      <c r="C183" s="113">
        <f>[4]С2.5!$AS$11</f>
        <v>0</v>
      </c>
    </row>
    <row r="184" spans="2:3" hidden="1" x14ac:dyDescent="0.2">
      <c r="B184" s="112">
        <f t="shared" si="0"/>
        <v>2061</v>
      </c>
      <c r="C184" s="113">
        <f>[4]С2.5!$AT$11</f>
        <v>0</v>
      </c>
    </row>
    <row r="185" spans="2:3" hidden="1" x14ac:dyDescent="0.2">
      <c r="B185" s="112">
        <f t="shared" si="0"/>
        <v>2062</v>
      </c>
      <c r="C185" s="113">
        <f>[4]С2.5!$AU$11</f>
        <v>0</v>
      </c>
    </row>
    <row r="186" spans="2:3" hidden="1" x14ac:dyDescent="0.2">
      <c r="B186" s="112">
        <f t="shared" si="0"/>
        <v>2063</v>
      </c>
      <c r="C186" s="113">
        <f>[4]С2.5!$AV$11</f>
        <v>0</v>
      </c>
    </row>
    <row r="187" spans="2:3" hidden="1" x14ac:dyDescent="0.2">
      <c r="B187" s="112">
        <f t="shared" si="0"/>
        <v>2064</v>
      </c>
      <c r="C187" s="113">
        <f>[4]С2.5!$AW$11</f>
        <v>0</v>
      </c>
    </row>
    <row r="188" spans="2:3" hidden="1" x14ac:dyDescent="0.2">
      <c r="B188" s="112">
        <f t="shared" si="0"/>
        <v>2065</v>
      </c>
      <c r="C188" s="113">
        <f>[4]С2.5!$AX$11</f>
        <v>0</v>
      </c>
    </row>
    <row r="189" spans="2:3" hidden="1" x14ac:dyDescent="0.2">
      <c r="B189" s="112">
        <f t="shared" si="0"/>
        <v>2066</v>
      </c>
      <c r="C189" s="113">
        <f>[4]С2.5!$AY$11</f>
        <v>0</v>
      </c>
    </row>
    <row r="190" spans="2:3" hidden="1" x14ac:dyDescent="0.2">
      <c r="B190" s="112">
        <f t="shared" si="0"/>
        <v>2067</v>
      </c>
      <c r="C190" s="113">
        <f>[4]С2.5!$AZ$11</f>
        <v>0</v>
      </c>
    </row>
    <row r="191" spans="2:3" hidden="1" x14ac:dyDescent="0.2">
      <c r="B191" s="112">
        <f t="shared" si="0"/>
        <v>2068</v>
      </c>
      <c r="C191" s="113">
        <f>[4]С2.5!$BA$11</f>
        <v>0</v>
      </c>
    </row>
    <row r="192" spans="2:3" hidden="1" x14ac:dyDescent="0.2">
      <c r="B192" s="112">
        <f t="shared" si="0"/>
        <v>2069</v>
      </c>
      <c r="C192" s="113">
        <f>[4]С2.5!$BB$11</f>
        <v>0</v>
      </c>
    </row>
    <row r="193" spans="2:3" hidden="1" x14ac:dyDescent="0.2">
      <c r="B193" s="112">
        <f t="shared" si="0"/>
        <v>2070</v>
      </c>
      <c r="C193" s="113">
        <f>[4]С2.5!$BC$11</f>
        <v>0</v>
      </c>
    </row>
    <row r="194" spans="2:3" hidden="1" x14ac:dyDescent="0.2">
      <c r="B194" s="112">
        <f t="shared" si="0"/>
        <v>2071</v>
      </c>
      <c r="C194" s="113">
        <f>[4]С2.5!$BD$11</f>
        <v>0</v>
      </c>
    </row>
    <row r="195" spans="2:3" hidden="1" x14ac:dyDescent="0.2">
      <c r="B195" s="112">
        <f t="shared" si="0"/>
        <v>2072</v>
      </c>
      <c r="C195" s="113">
        <f>[4]С2.5!$BE$11</f>
        <v>0</v>
      </c>
    </row>
    <row r="196" spans="2:3" hidden="1" x14ac:dyDescent="0.2">
      <c r="B196" s="112">
        <f t="shared" si="0"/>
        <v>2073</v>
      </c>
      <c r="C196" s="113">
        <f>[4]С2.5!$BF$11</f>
        <v>0</v>
      </c>
    </row>
    <row r="197" spans="2:3" hidden="1" x14ac:dyDescent="0.2">
      <c r="B197" s="112">
        <f t="shared" si="0"/>
        <v>2074</v>
      </c>
      <c r="C197" s="113">
        <f>[4]С2.5!$BG$11</f>
        <v>0</v>
      </c>
    </row>
    <row r="198" spans="2:3" hidden="1" x14ac:dyDescent="0.2">
      <c r="B198" s="112">
        <f t="shared" si="0"/>
        <v>2075</v>
      </c>
      <c r="C198" s="113">
        <f>[4]С2.5!$BH$11</f>
        <v>0</v>
      </c>
    </row>
    <row r="199" spans="2:3" hidden="1" x14ac:dyDescent="0.2">
      <c r="B199" s="112">
        <f t="shared" si="0"/>
        <v>2076</v>
      </c>
      <c r="C199" s="113">
        <f>[4]С2.5!$BI$11</f>
        <v>0</v>
      </c>
    </row>
    <row r="200" spans="2:3" hidden="1" x14ac:dyDescent="0.2">
      <c r="B200" s="112">
        <f t="shared" si="0"/>
        <v>2077</v>
      </c>
      <c r="C200" s="113">
        <f>[4]С2.5!$BJ$11</f>
        <v>0</v>
      </c>
    </row>
    <row r="201" spans="2:3" hidden="1" x14ac:dyDescent="0.2">
      <c r="B201" s="112">
        <f t="shared" si="0"/>
        <v>2078</v>
      </c>
      <c r="C201" s="113">
        <f>[4]С2.5!$BK$11</f>
        <v>0</v>
      </c>
    </row>
    <row r="202" spans="2:3" hidden="1" x14ac:dyDescent="0.2">
      <c r="B202" s="112">
        <f t="shared" si="0"/>
        <v>2079</v>
      </c>
      <c r="C202" s="113">
        <f>[4]С2.5!$BL$11</f>
        <v>0</v>
      </c>
    </row>
    <row r="203" spans="2:3" hidden="1" x14ac:dyDescent="0.2">
      <c r="B203" s="112">
        <f t="shared" si="0"/>
        <v>2080</v>
      </c>
      <c r="C203" s="113">
        <f>[4]С2.5!$BM$11</f>
        <v>0</v>
      </c>
    </row>
    <row r="204" spans="2:3" hidden="1" x14ac:dyDescent="0.2">
      <c r="B204" s="112">
        <f t="shared" si="0"/>
        <v>2081</v>
      </c>
      <c r="C204" s="113">
        <f>[4]С2.5!$BN$11</f>
        <v>0</v>
      </c>
    </row>
    <row r="205" spans="2:3" hidden="1" x14ac:dyDescent="0.2">
      <c r="B205" s="112">
        <f t="shared" si="0"/>
        <v>2082</v>
      </c>
      <c r="C205" s="113">
        <f>[4]С2.5!$BO$11</f>
        <v>0</v>
      </c>
    </row>
    <row r="206" spans="2:3" hidden="1" x14ac:dyDescent="0.2">
      <c r="B206" s="112">
        <f t="shared" si="0"/>
        <v>2083</v>
      </c>
      <c r="C206" s="113">
        <f>[4]С2.5!$BP$11</f>
        <v>0</v>
      </c>
    </row>
    <row r="207" spans="2:3" hidden="1" x14ac:dyDescent="0.2">
      <c r="B207" s="112">
        <f t="shared" si="0"/>
        <v>2084</v>
      </c>
      <c r="C207" s="113">
        <f>[4]С2.5!$BQ$11</f>
        <v>0</v>
      </c>
    </row>
    <row r="208" spans="2:3" hidden="1" x14ac:dyDescent="0.2">
      <c r="B208" s="112">
        <f t="shared" si="0"/>
        <v>2085</v>
      </c>
      <c r="C208" s="113">
        <f>[4]С2.5!$BR$11</f>
        <v>0</v>
      </c>
    </row>
    <row r="209" spans="2:3" hidden="1" x14ac:dyDescent="0.2">
      <c r="B209" s="112">
        <f t="shared" ref="B209:B223" si="1">B208+1</f>
        <v>2086</v>
      </c>
      <c r="C209" s="113">
        <f>[4]С2.5!$BS$11</f>
        <v>0</v>
      </c>
    </row>
    <row r="210" spans="2:3" hidden="1" x14ac:dyDescent="0.2">
      <c r="B210" s="112">
        <f t="shared" si="1"/>
        <v>2087</v>
      </c>
      <c r="C210" s="113">
        <f>[4]С2.5!$BT$11</f>
        <v>0</v>
      </c>
    </row>
    <row r="211" spans="2:3" hidden="1" x14ac:dyDescent="0.2">
      <c r="B211" s="112">
        <f t="shared" si="1"/>
        <v>2088</v>
      </c>
      <c r="C211" s="113">
        <f>[4]С2.5!$BU$11</f>
        <v>0</v>
      </c>
    </row>
    <row r="212" spans="2:3" hidden="1" x14ac:dyDescent="0.2">
      <c r="B212" s="112">
        <f t="shared" si="1"/>
        <v>2089</v>
      </c>
      <c r="C212" s="113">
        <f>[4]С2.5!$BV$11</f>
        <v>0</v>
      </c>
    </row>
    <row r="213" spans="2:3" hidden="1" x14ac:dyDescent="0.2">
      <c r="B213" s="112">
        <f t="shared" si="1"/>
        <v>2090</v>
      </c>
      <c r="C213" s="113">
        <f>[4]С2.5!$BW$11</f>
        <v>0</v>
      </c>
    </row>
    <row r="214" spans="2:3" hidden="1" x14ac:dyDescent="0.2">
      <c r="B214" s="112">
        <f t="shared" si="1"/>
        <v>2091</v>
      </c>
      <c r="C214" s="113">
        <f>[4]С2.5!$BX$11</f>
        <v>0</v>
      </c>
    </row>
    <row r="215" spans="2:3" hidden="1" x14ac:dyDescent="0.2">
      <c r="B215" s="112">
        <f t="shared" si="1"/>
        <v>2092</v>
      </c>
      <c r="C215" s="113">
        <f>[4]С2.5!$BY$11</f>
        <v>0</v>
      </c>
    </row>
    <row r="216" spans="2:3" hidden="1" x14ac:dyDescent="0.2">
      <c r="B216" s="112">
        <f t="shared" si="1"/>
        <v>2093</v>
      </c>
      <c r="C216" s="113">
        <f>[4]С2.5!$BZ$11</f>
        <v>0</v>
      </c>
    </row>
    <row r="217" spans="2:3" hidden="1" x14ac:dyDescent="0.2">
      <c r="B217" s="112">
        <f t="shared" si="1"/>
        <v>2094</v>
      </c>
      <c r="C217" s="113">
        <f>[4]С2.5!$CA$11</f>
        <v>0</v>
      </c>
    </row>
    <row r="218" spans="2:3" hidden="1" x14ac:dyDescent="0.2">
      <c r="B218" s="112">
        <f t="shared" si="1"/>
        <v>2095</v>
      </c>
      <c r="C218" s="113">
        <f>[4]С2.5!$CB$11</f>
        <v>0</v>
      </c>
    </row>
    <row r="219" spans="2:3" hidden="1" x14ac:dyDescent="0.2">
      <c r="B219" s="112">
        <f t="shared" si="1"/>
        <v>2096</v>
      </c>
      <c r="C219" s="113">
        <f>[4]С2.5!$CC$11</f>
        <v>0</v>
      </c>
    </row>
    <row r="220" spans="2:3" hidden="1" x14ac:dyDescent="0.2">
      <c r="B220" s="112">
        <f t="shared" si="1"/>
        <v>2097</v>
      </c>
      <c r="C220" s="113">
        <f>[4]С2.5!$CD$11</f>
        <v>0</v>
      </c>
    </row>
    <row r="221" spans="2:3" hidden="1" x14ac:dyDescent="0.2">
      <c r="B221" s="112">
        <f t="shared" si="1"/>
        <v>2098</v>
      </c>
      <c r="C221" s="113">
        <f>[4]С2.5!$CE$11</f>
        <v>0</v>
      </c>
    </row>
    <row r="222" spans="2:3" hidden="1" x14ac:dyDescent="0.2">
      <c r="B222" s="112">
        <f t="shared" si="1"/>
        <v>2099</v>
      </c>
      <c r="C222" s="113">
        <f>[4]С2.5!$CF$11</f>
        <v>0</v>
      </c>
    </row>
    <row r="223" spans="2:3" ht="13.5" hidden="1" thickBot="1" x14ac:dyDescent="0.25">
      <c r="B223" s="114">
        <f t="shared" si="1"/>
        <v>2100</v>
      </c>
      <c r="C223" s="115">
        <f>[4]С2.5!$CG$11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I14" sqref="I14"/>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[6]И1!D13</f>
        <v>Субъект Российской Федерации</v>
      </c>
      <c r="C4" s="10" t="str">
        <f>[6]И1!E13</f>
        <v>Новосибирская область</v>
      </c>
    </row>
    <row r="5" spans="1:3" ht="51.75" customHeight="1" x14ac:dyDescent="0.2">
      <c r="A5" s="8"/>
      <c r="B5" s="9" t="str">
        <f>[6]И1!D14</f>
        <v>Тип муниципального образования (выберите из списка)</v>
      </c>
      <c r="C5" s="10" t="str">
        <f>[6]И1!E14</f>
        <v>село Казанка, Баганский муниципальный район</v>
      </c>
    </row>
    <row r="6" spans="1:3" x14ac:dyDescent="0.2">
      <c r="A6" s="8"/>
      <c r="B6" s="9" t="str">
        <f>IF([6]И1!E15="","",[6]И1!D15)</f>
        <v/>
      </c>
      <c r="C6" s="10" t="str">
        <f>IF([6]И1!E15="","",[6]И1!E15)</f>
        <v/>
      </c>
    </row>
    <row r="7" spans="1:3" x14ac:dyDescent="0.2">
      <c r="A7" s="8"/>
      <c r="B7" s="9" t="str">
        <f>[6]И1!D16</f>
        <v>Код ОКТМО</v>
      </c>
      <c r="C7" s="11" t="str">
        <f>[6]И1!E16</f>
        <v>50603413101</v>
      </c>
    </row>
    <row r="8" spans="1:3" x14ac:dyDescent="0.2">
      <c r="A8" s="8"/>
      <c r="B8" s="12" t="str">
        <f>[6]И1!D17</f>
        <v>Система теплоснабжения</v>
      </c>
      <c r="C8" s="13">
        <f>[6]И1!E17</f>
        <v>0</v>
      </c>
    </row>
    <row r="9" spans="1:3" x14ac:dyDescent="0.2">
      <c r="A9" s="8"/>
      <c r="B9" s="9" t="str">
        <f>[6]И1!D8</f>
        <v>Период регулирования (i)-й</v>
      </c>
      <c r="C9" s="14">
        <f>[6]И1!E8</f>
        <v>2026</v>
      </c>
    </row>
    <row r="10" spans="1:3" x14ac:dyDescent="0.2">
      <c r="A10" s="8"/>
      <c r="B10" s="9" t="str">
        <f>[6]И1!D9</f>
        <v>Период регулирования (i-1)-й</v>
      </c>
      <c r="C10" s="14">
        <f>[6]И1!E9</f>
        <v>2025</v>
      </c>
    </row>
    <row r="11" spans="1:3" x14ac:dyDescent="0.2">
      <c r="A11" s="8"/>
      <c r="B11" s="9" t="str">
        <f>[6]И1!D10</f>
        <v>Период регулирования (i-2)-й</v>
      </c>
      <c r="C11" s="14">
        <f>[6]И1!E10</f>
        <v>2024</v>
      </c>
    </row>
    <row r="12" spans="1:3" x14ac:dyDescent="0.2">
      <c r="A12" s="8"/>
      <c r="B12" s="9" t="str">
        <f>[6]И1!D11</f>
        <v>Базовый год (б)</v>
      </c>
      <c r="C12" s="14">
        <f>[6]И1!E11</f>
        <v>2019</v>
      </c>
    </row>
    <row r="13" spans="1:3" x14ac:dyDescent="0.2">
      <c r="A13" s="8"/>
      <c r="B13" s="9" t="str">
        <f>[6]И1!D18</f>
        <v>Вид топлива, использование которого преобладает в системе теплоснабжения</v>
      </c>
      <c r="C13" s="15" t="str">
        <f>[6]С1.1!E13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5540.1787050426847</v>
      </c>
    </row>
    <row r="18" spans="1:3" ht="42.75" x14ac:dyDescent="0.2">
      <c r="A18" s="22" t="s">
        <v>8</v>
      </c>
      <c r="B18" s="25" t="s">
        <v>9</v>
      </c>
      <c r="C18" s="26">
        <f>[6]С1!F12</f>
        <v>893.88419836667674</v>
      </c>
    </row>
    <row r="19" spans="1:3" ht="42.75" x14ac:dyDescent="0.2">
      <c r="A19" s="22" t="s">
        <v>10</v>
      </c>
      <c r="B19" s="25" t="s">
        <v>11</v>
      </c>
      <c r="C19" s="26">
        <f>[6]С2!F12</f>
        <v>3073.7630249962494</v>
      </c>
    </row>
    <row r="20" spans="1:3" ht="30" x14ac:dyDescent="0.2">
      <c r="A20" s="22" t="s">
        <v>12</v>
      </c>
      <c r="B20" s="25" t="s">
        <v>13</v>
      </c>
      <c r="C20" s="26">
        <f>[6]С3!F12</f>
        <v>932.17761472146105</v>
      </c>
    </row>
    <row r="21" spans="1:3" ht="42.75" x14ac:dyDescent="0.2">
      <c r="A21" s="22" t="s">
        <v>14</v>
      </c>
      <c r="B21" s="25" t="s">
        <v>15</v>
      </c>
      <c r="C21" s="26">
        <f>[6]С4!F12</f>
        <v>531.7229119574605</v>
      </c>
    </row>
    <row r="22" spans="1:3" ht="30" x14ac:dyDescent="0.2">
      <c r="A22" s="22" t="s">
        <v>16</v>
      </c>
      <c r="B22" s="25" t="s">
        <v>17</v>
      </c>
      <c r="C22" s="26">
        <f>[6]С5!F12</f>
        <v>108.63095500083695</v>
      </c>
    </row>
    <row r="23" spans="1:3" ht="43.5" thickBot="1" x14ac:dyDescent="0.25">
      <c r="A23" s="27" t="s">
        <v>18</v>
      </c>
      <c r="B23" s="106" t="s">
        <v>19</v>
      </c>
      <c r="C23" s="29" t="str">
        <f>[6]С6!F12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[6]С1.1!E16</f>
        <v>5100</v>
      </c>
    </row>
    <row r="29" spans="1:3" ht="57.75" customHeight="1" x14ac:dyDescent="0.2">
      <c r="A29" s="22" t="s">
        <v>10</v>
      </c>
      <c r="B29" s="34" t="s">
        <v>22</v>
      </c>
      <c r="C29" s="35">
        <f>[6]С1.1!E27</f>
        <v>3844.3219922684257</v>
      </c>
    </row>
    <row r="30" spans="1:3" ht="261.75" customHeight="1" x14ac:dyDescent="0.2">
      <c r="A30" s="22" t="s">
        <v>12</v>
      </c>
      <c r="B30" s="34" t="s">
        <v>23</v>
      </c>
      <c r="C30" s="36">
        <f>[6]С1.1!E19</f>
        <v>-0.11899999999999999</v>
      </c>
    </row>
    <row r="31" spans="1:3" ht="17.25" x14ac:dyDescent="0.2">
      <c r="A31" s="22" t="s">
        <v>14</v>
      </c>
      <c r="B31" s="34" t="s">
        <v>24</v>
      </c>
      <c r="C31" s="36">
        <f>[6]С1.1!E20</f>
        <v>4.0000000000000001E-3</v>
      </c>
    </row>
    <row r="32" spans="1:3" ht="30" x14ac:dyDescent="0.2">
      <c r="A32" s="22" t="s">
        <v>16</v>
      </c>
      <c r="B32" s="37" t="s">
        <v>25</v>
      </c>
      <c r="C32" s="38">
        <f>[6]С1!F13</f>
        <v>176.4</v>
      </c>
    </row>
    <row r="33" spans="1:3" x14ac:dyDescent="0.2">
      <c r="A33" s="22" t="s">
        <v>18</v>
      </c>
      <c r="B33" s="37" t="s">
        <v>26</v>
      </c>
      <c r="C33" s="39">
        <f>[6]С1!F16</f>
        <v>7000</v>
      </c>
    </row>
    <row r="34" spans="1:3" ht="14.25" x14ac:dyDescent="0.2">
      <c r="A34" s="22" t="s">
        <v>27</v>
      </c>
      <c r="B34" s="40" t="s">
        <v>28</v>
      </c>
      <c r="C34" s="41">
        <f>[6]С1!F17</f>
        <v>0.72857142857142854</v>
      </c>
    </row>
    <row r="35" spans="1:3" ht="15.75" x14ac:dyDescent="0.2">
      <c r="A35" s="42" t="s">
        <v>29</v>
      </c>
      <c r="B35" s="43" t="s">
        <v>30</v>
      </c>
      <c r="C35" s="41">
        <f>[6]С1!F20</f>
        <v>21.588411179999994</v>
      </c>
    </row>
    <row r="36" spans="1:3" ht="15.75" x14ac:dyDescent="0.2">
      <c r="A36" s="42" t="s">
        <v>31</v>
      </c>
      <c r="B36" s="44" t="s">
        <v>32</v>
      </c>
      <c r="C36" s="41">
        <f>[6]С1!F21</f>
        <v>20.818139999999996</v>
      </c>
    </row>
    <row r="37" spans="1:3" ht="14.25" x14ac:dyDescent="0.2">
      <c r="A37" s="42" t="s">
        <v>33</v>
      </c>
      <c r="B37" s="45" t="s">
        <v>34</v>
      </c>
      <c r="C37" s="41">
        <f>[6]С1!F22</f>
        <v>1.0369999999999999</v>
      </c>
    </row>
    <row r="38" spans="1:3" ht="53.25" thickBot="1" x14ac:dyDescent="0.25">
      <c r="A38" s="27" t="s">
        <v>35</v>
      </c>
      <c r="B38" s="46" t="s">
        <v>36</v>
      </c>
      <c r="C38" s="47">
        <f>[6]С1!F23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[6]С2.1!E12</f>
        <v>V</v>
      </c>
    </row>
    <row r="42" spans="1:3" ht="233.25" customHeight="1" x14ac:dyDescent="0.2">
      <c r="A42" s="22" t="s">
        <v>41</v>
      </c>
      <c r="B42" s="34" t="s">
        <v>42</v>
      </c>
      <c r="C42" s="52" t="str">
        <f>[6]С2.1!E13</f>
        <v>6 и менее баллов</v>
      </c>
    </row>
    <row r="43" spans="1:3" ht="144.75" customHeight="1" x14ac:dyDescent="0.2">
      <c r="A43" s="22" t="s">
        <v>43</v>
      </c>
      <c r="B43" s="34" t="s">
        <v>44</v>
      </c>
      <c r="C43" s="52" t="str">
        <f>[6]С2.1!E14</f>
        <v>от 200 до 500</v>
      </c>
    </row>
    <row r="44" spans="1:3" ht="25.5" x14ac:dyDescent="0.2">
      <c r="A44" s="22" t="s">
        <v>45</v>
      </c>
      <c r="B44" s="34" t="s">
        <v>46</v>
      </c>
      <c r="C44" s="53" t="str">
        <f>[6]С2.1!E15</f>
        <v>нет</v>
      </c>
    </row>
    <row r="45" spans="1:3" ht="30" x14ac:dyDescent="0.2">
      <c r="A45" s="22" t="s">
        <v>47</v>
      </c>
      <c r="B45" s="34" t="s">
        <v>48</v>
      </c>
      <c r="C45" s="35">
        <f>[6]С2!F18</f>
        <v>40220.845230503684</v>
      </c>
    </row>
    <row r="46" spans="1:3" ht="30" x14ac:dyDescent="0.2">
      <c r="A46" s="22" t="s">
        <v>49</v>
      </c>
      <c r="B46" s="54" t="s">
        <v>50</v>
      </c>
      <c r="C46" s="35">
        <f>IF([6]С2!F19&gt;0,[6]С2!F19,[6]С2!F20)</f>
        <v>23441.524932855718</v>
      </c>
    </row>
    <row r="47" spans="1:3" ht="46.5" customHeight="1" x14ac:dyDescent="0.2">
      <c r="A47" s="22" t="s">
        <v>51</v>
      </c>
      <c r="B47" s="55" t="s">
        <v>52</v>
      </c>
      <c r="C47" s="35">
        <f>[6]С2.1!E19</f>
        <v>-38</v>
      </c>
    </row>
    <row r="48" spans="1:3" ht="25.5" x14ac:dyDescent="0.2">
      <c r="A48" s="22" t="s">
        <v>53</v>
      </c>
      <c r="B48" s="55" t="s">
        <v>54</v>
      </c>
      <c r="C48" s="35" t="str">
        <f>[6]С2.1!E22</f>
        <v>нет</v>
      </c>
    </row>
    <row r="49" spans="1:3" ht="38.25" x14ac:dyDescent="0.2">
      <c r="A49" s="22" t="s">
        <v>55</v>
      </c>
      <c r="B49" s="56" t="s">
        <v>56</v>
      </c>
      <c r="C49" s="35">
        <f>[6]С2.2!E10</f>
        <v>1287</v>
      </c>
    </row>
    <row r="50" spans="1:3" ht="25.5" x14ac:dyDescent="0.2">
      <c r="A50" s="22" t="s">
        <v>57</v>
      </c>
      <c r="B50" s="57" t="s">
        <v>58</v>
      </c>
      <c r="C50" s="35">
        <f>[6]С2.2!E12</f>
        <v>5.97</v>
      </c>
    </row>
    <row r="51" spans="1:3" ht="52.5" x14ac:dyDescent="0.2">
      <c r="A51" s="22" t="s">
        <v>59</v>
      </c>
      <c r="B51" s="58" t="s">
        <v>60</v>
      </c>
      <c r="C51" s="35">
        <f>[6]С2.2!E13</f>
        <v>1</v>
      </c>
    </row>
    <row r="52" spans="1:3" ht="27.75" x14ac:dyDescent="0.2">
      <c r="A52" s="22" t="s">
        <v>61</v>
      </c>
      <c r="B52" s="57" t="s">
        <v>62</v>
      </c>
      <c r="C52" s="35">
        <f>[6]С2.2!E14</f>
        <v>12104</v>
      </c>
    </row>
    <row r="53" spans="1:3" ht="79.5" customHeight="1" x14ac:dyDescent="0.2">
      <c r="A53" s="22" t="s">
        <v>63</v>
      </c>
      <c r="B53" s="58" t="s">
        <v>64</v>
      </c>
      <c r="C53" s="36">
        <f>[6]С2.2!E15</f>
        <v>4.8000000000000001E-2</v>
      </c>
    </row>
    <row r="54" spans="1:3" x14ac:dyDescent="0.2">
      <c r="A54" s="22" t="s">
        <v>65</v>
      </c>
      <c r="B54" s="58" t="s">
        <v>66</v>
      </c>
      <c r="C54" s="35">
        <f>[6]С2.2!E16</f>
        <v>1</v>
      </c>
    </row>
    <row r="55" spans="1:3" ht="15.75" x14ac:dyDescent="0.2">
      <c r="A55" s="22" t="s">
        <v>67</v>
      </c>
      <c r="B55" s="59" t="s">
        <v>68</v>
      </c>
      <c r="C55" s="35">
        <f>[6]С2!F21</f>
        <v>1</v>
      </c>
    </row>
    <row r="56" spans="1:3" ht="30" x14ac:dyDescent="0.2">
      <c r="A56" s="60" t="s">
        <v>69</v>
      </c>
      <c r="B56" s="34" t="s">
        <v>70</v>
      </c>
      <c r="C56" s="35">
        <f>[6]С2!F13</f>
        <v>210571.60987470482</v>
      </c>
    </row>
    <row r="57" spans="1:3" ht="30" x14ac:dyDescent="0.2">
      <c r="A57" s="60" t="s">
        <v>71</v>
      </c>
      <c r="B57" s="59" t="s">
        <v>72</v>
      </c>
      <c r="C57" s="35">
        <f>[6]С2!F14</f>
        <v>113455</v>
      </c>
    </row>
    <row r="58" spans="1:3" ht="15.75" x14ac:dyDescent="0.2">
      <c r="A58" s="60" t="s">
        <v>73</v>
      </c>
      <c r="B58" s="61" t="s">
        <v>74</v>
      </c>
      <c r="C58" s="41">
        <f>[6]С2!F15</f>
        <v>1.071</v>
      </c>
    </row>
    <row r="59" spans="1:3" ht="15.75" x14ac:dyDescent="0.2">
      <c r="A59" s="60" t="s">
        <v>75</v>
      </c>
      <c r="B59" s="61" t="s">
        <v>76</v>
      </c>
      <c r="C59" s="41">
        <f>[6]С2!F16</f>
        <v>1</v>
      </c>
    </row>
    <row r="60" spans="1:3" ht="17.25" x14ac:dyDescent="0.2">
      <c r="A60" s="60" t="s">
        <v>77</v>
      </c>
      <c r="B60" s="59" t="s">
        <v>78</v>
      </c>
      <c r="C60" s="35">
        <f>[6]С2!F17</f>
        <v>1.01</v>
      </c>
    </row>
    <row r="61" spans="1:3" s="64" customFormat="1" ht="14.25" x14ac:dyDescent="0.2">
      <c r="A61" s="60" t="s">
        <v>79</v>
      </c>
      <c r="B61" s="62" t="s">
        <v>80</v>
      </c>
      <c r="C61" s="63">
        <f>[6]С2!F33</f>
        <v>10</v>
      </c>
    </row>
    <row r="62" spans="1:3" ht="30" x14ac:dyDescent="0.2">
      <c r="A62" s="60" t="s">
        <v>81</v>
      </c>
      <c r="B62" s="65" t="s">
        <v>82</v>
      </c>
      <c r="C62" s="35">
        <f>[6]С2!F26</f>
        <v>1183.2684352822318</v>
      </c>
    </row>
    <row r="63" spans="1:3" ht="168" customHeight="1" x14ac:dyDescent="0.2">
      <c r="A63" s="60" t="s">
        <v>83</v>
      </c>
      <c r="B63" s="54" t="s">
        <v>84</v>
      </c>
      <c r="C63" s="35">
        <f>[6]С2!F27</f>
        <v>0.16419829999999999</v>
      </c>
    </row>
    <row r="64" spans="1:3" ht="17.25" x14ac:dyDescent="0.2">
      <c r="A64" s="60" t="s">
        <v>85</v>
      </c>
      <c r="B64" s="59" t="s">
        <v>86</v>
      </c>
      <c r="C64" s="63">
        <f>[6]С2!F28</f>
        <v>4200</v>
      </c>
    </row>
    <row r="65" spans="1:3" ht="42.75" x14ac:dyDescent="0.2">
      <c r="A65" s="60" t="s">
        <v>87</v>
      </c>
      <c r="B65" s="34" t="s">
        <v>88</v>
      </c>
      <c r="C65" s="35">
        <f>[6]С2!F22</f>
        <v>4298.6978080550834</v>
      </c>
    </row>
    <row r="66" spans="1:3" ht="30" x14ac:dyDescent="0.2">
      <c r="A66" s="60" t="s">
        <v>89</v>
      </c>
      <c r="B66" s="61" t="s">
        <v>90</v>
      </c>
      <c r="C66" s="35">
        <f>[6]С2!F23</f>
        <v>1990</v>
      </c>
    </row>
    <row r="67" spans="1:3" ht="30" x14ac:dyDescent="0.2">
      <c r="A67" s="60" t="s">
        <v>91</v>
      </c>
      <c r="B67" s="54" t="s">
        <v>92</v>
      </c>
      <c r="C67" s="35">
        <f>[6]С2.1!E27</f>
        <v>246.24401</v>
      </c>
    </row>
    <row r="68" spans="1:3" ht="73.5" customHeight="1" x14ac:dyDescent="0.2">
      <c r="A68" s="60" t="s">
        <v>93</v>
      </c>
      <c r="B68" s="66" t="s">
        <v>94</v>
      </c>
      <c r="C68" s="53" t="str">
        <f>[6]С2.3!E21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[6]С2.3!E11</f>
        <v>9.89</v>
      </c>
    </row>
    <row r="70" spans="1:3" ht="25.5" x14ac:dyDescent="0.2">
      <c r="A70" s="60" t="s">
        <v>97</v>
      </c>
      <c r="B70" s="67" t="s">
        <v>98</v>
      </c>
      <c r="C70" s="63">
        <f>[6]С2.3!E13</f>
        <v>300</v>
      </c>
    </row>
    <row r="71" spans="1:3" ht="192.75" customHeight="1" x14ac:dyDescent="0.2">
      <c r="A71" s="60" t="s">
        <v>99</v>
      </c>
      <c r="B71" s="66" t="s">
        <v>100</v>
      </c>
      <c r="C71" s="69">
        <f>IF([6]С2.3!E22&gt;0,[6]С2.3!E22,[6]С2.3!E14)</f>
        <v>8809</v>
      </c>
    </row>
    <row r="72" spans="1:3" ht="192.75" customHeight="1" x14ac:dyDescent="0.2">
      <c r="A72" s="60" t="s">
        <v>101</v>
      </c>
      <c r="B72" s="66" t="s">
        <v>102</v>
      </c>
      <c r="C72" s="69">
        <f>IF([6]С2.3!E23&gt;0,[6]С2.3!E23,[6]С2.3!E15)</f>
        <v>530.41</v>
      </c>
    </row>
    <row r="73" spans="1:3" ht="30" x14ac:dyDescent="0.2">
      <c r="A73" s="60" t="s">
        <v>103</v>
      </c>
      <c r="B73" s="54" t="s">
        <v>104</v>
      </c>
      <c r="C73" s="35">
        <f>[6]С2.1!E28</f>
        <v>269.12432000000001</v>
      </c>
    </row>
    <row r="74" spans="1:3" ht="87" customHeight="1" x14ac:dyDescent="0.2">
      <c r="A74" s="60" t="s">
        <v>105</v>
      </c>
      <c r="B74" s="66" t="s">
        <v>106</v>
      </c>
      <c r="C74" s="53" t="str">
        <f>[6]С2.3!E25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[6]С2.3!E12</f>
        <v>0.56000000000000005</v>
      </c>
    </row>
    <row r="76" spans="1:3" ht="25.5" x14ac:dyDescent="0.2">
      <c r="A76" s="60" t="s">
        <v>109</v>
      </c>
      <c r="B76" s="67" t="s">
        <v>98</v>
      </c>
      <c r="C76" s="63">
        <f>[6]С2.3!E13</f>
        <v>300</v>
      </c>
    </row>
    <row r="77" spans="1:3" ht="183" customHeight="1" x14ac:dyDescent="0.2">
      <c r="A77" s="60" t="s">
        <v>110</v>
      </c>
      <c r="B77" s="70" t="s">
        <v>111</v>
      </c>
      <c r="C77" s="69">
        <f>IF([6]С2.3!E26&gt;0,[6]С2.3!E26,[6]С2.3!E16)</f>
        <v>21397</v>
      </c>
    </row>
    <row r="78" spans="1:3" ht="186.75" customHeight="1" x14ac:dyDescent="0.2">
      <c r="A78" s="60" t="s">
        <v>112</v>
      </c>
      <c r="B78" s="70" t="s">
        <v>113</v>
      </c>
      <c r="C78" s="69">
        <f>IF([6]С2.3!E27&gt;0,[6]С2.3!E27,[6]С2.3!E17)</f>
        <v>857.14</v>
      </c>
    </row>
    <row r="79" spans="1:3" ht="17.25" x14ac:dyDescent="0.2">
      <c r="A79" s="60" t="s">
        <v>114</v>
      </c>
      <c r="B79" s="34" t="s">
        <v>115</v>
      </c>
      <c r="C79" s="36">
        <f>[6]С2!F29</f>
        <v>0.21369165990259753</v>
      </c>
    </row>
    <row r="80" spans="1:3" ht="30" x14ac:dyDescent="0.2">
      <c r="A80" s="60" t="s">
        <v>116</v>
      </c>
      <c r="B80" s="54" t="s">
        <v>117</v>
      </c>
      <c r="C80" s="71">
        <f>[6]С2!F30</f>
        <v>0.20047619047619047</v>
      </c>
    </row>
    <row r="81" spans="1:3" ht="17.25" x14ac:dyDescent="0.2">
      <c r="A81" s="60" t="s">
        <v>118</v>
      </c>
      <c r="B81" s="72" t="s">
        <v>119</v>
      </c>
      <c r="C81" s="36">
        <f>[6]С2!F31</f>
        <v>0.13880000000000001</v>
      </c>
    </row>
    <row r="82" spans="1:3" s="64" customFormat="1" ht="18" thickBot="1" x14ac:dyDescent="0.25">
      <c r="A82" s="73" t="s">
        <v>120</v>
      </c>
      <c r="B82" s="74" t="s">
        <v>121</v>
      </c>
      <c r="C82" s="75">
        <f>[6]С2!F32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[6]С3!F14</f>
        <v>15661.317373437056</v>
      </c>
    </row>
    <row r="86" spans="1:3" s="64" customFormat="1" ht="42.75" x14ac:dyDescent="0.2">
      <c r="A86" s="78" t="s">
        <v>126</v>
      </c>
      <c r="B86" s="54" t="s">
        <v>127</v>
      </c>
      <c r="C86" s="79">
        <f>[6]С3!F15</f>
        <v>0.25</v>
      </c>
    </row>
    <row r="87" spans="1:3" s="64" customFormat="1" ht="14.25" x14ac:dyDescent="0.2">
      <c r="A87" s="78" t="s">
        <v>128</v>
      </c>
      <c r="B87" s="80" t="s">
        <v>129</v>
      </c>
      <c r="C87" s="63">
        <f>[6]С3!F18</f>
        <v>15</v>
      </c>
    </row>
    <row r="88" spans="1:3" s="64" customFormat="1" ht="17.25" x14ac:dyDescent="0.2">
      <c r="A88" s="78" t="s">
        <v>130</v>
      </c>
      <c r="B88" s="34" t="s">
        <v>131</v>
      </c>
      <c r="C88" s="35">
        <f>[6]С3!F19</f>
        <v>3741.3369093945325</v>
      </c>
    </row>
    <row r="89" spans="1:3" s="64" customFormat="1" ht="55.5" x14ac:dyDescent="0.2">
      <c r="A89" s="78" t="s">
        <v>132</v>
      </c>
      <c r="B89" s="54" t="s">
        <v>133</v>
      </c>
      <c r="C89" s="81">
        <f>[6]С3!F20</f>
        <v>2.1999999999999999E-2</v>
      </c>
    </row>
    <row r="90" spans="1:3" s="64" customFormat="1" ht="14.25" x14ac:dyDescent="0.2">
      <c r="A90" s="78" t="s">
        <v>134</v>
      </c>
      <c r="B90" s="59" t="s">
        <v>80</v>
      </c>
      <c r="C90" s="63">
        <f>[6]С3!F21</f>
        <v>10</v>
      </c>
    </row>
    <row r="91" spans="1:3" s="64" customFormat="1" ht="17.25" x14ac:dyDescent="0.2">
      <c r="A91" s="78" t="s">
        <v>135</v>
      </c>
      <c r="B91" s="34" t="s">
        <v>136</v>
      </c>
      <c r="C91" s="35">
        <f>[6]С3!F22</f>
        <v>3.5498053058466956</v>
      </c>
    </row>
    <row r="92" spans="1:3" s="64" customFormat="1" ht="57" customHeight="1" x14ac:dyDescent="0.2">
      <c r="A92" s="78" t="s">
        <v>137</v>
      </c>
      <c r="B92" s="54" t="s">
        <v>138</v>
      </c>
      <c r="C92" s="81">
        <f>[6]С3!F23</f>
        <v>3.0000000000000001E-3</v>
      </c>
    </row>
    <row r="93" spans="1:3" s="64" customFormat="1" ht="27.75" thickBot="1" x14ac:dyDescent="0.25">
      <c r="A93" s="82" t="s">
        <v>139</v>
      </c>
      <c r="B93" s="83" t="s">
        <v>140</v>
      </c>
      <c r="C93" s="84">
        <f>[6]С3!F24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[6]С4!F16</f>
        <v>1652.5</v>
      </c>
    </row>
    <row r="97" spans="1:3" ht="30" x14ac:dyDescent="0.2">
      <c r="A97" s="60" t="s">
        <v>145</v>
      </c>
      <c r="B97" s="59" t="s">
        <v>146</v>
      </c>
      <c r="C97" s="35">
        <f>[6]С4!F17</f>
        <v>73547</v>
      </c>
    </row>
    <row r="98" spans="1:3" ht="17.25" x14ac:dyDescent="0.2">
      <c r="A98" s="60" t="s">
        <v>147</v>
      </c>
      <c r="B98" s="59" t="s">
        <v>148</v>
      </c>
      <c r="C98" s="41">
        <f>[6]С4!F18</f>
        <v>0.02</v>
      </c>
    </row>
    <row r="99" spans="1:3" ht="30" x14ac:dyDescent="0.2">
      <c r="A99" s="60" t="s">
        <v>149</v>
      </c>
      <c r="B99" s="59" t="s">
        <v>150</v>
      </c>
      <c r="C99" s="35">
        <f>[6]С4!F19</f>
        <v>12104</v>
      </c>
    </row>
    <row r="100" spans="1:3" ht="31.5" x14ac:dyDescent="0.2">
      <c r="A100" s="60" t="s">
        <v>151</v>
      </c>
      <c r="B100" s="59" t="s">
        <v>152</v>
      </c>
      <c r="C100" s="41">
        <f>[6]С4!F20</f>
        <v>1.4999999999999999E-2</v>
      </c>
    </row>
    <row r="101" spans="1:3" ht="30" x14ac:dyDescent="0.2">
      <c r="A101" s="60" t="s">
        <v>153</v>
      </c>
      <c r="B101" s="34" t="s">
        <v>154</v>
      </c>
      <c r="C101" s="35">
        <f>[6]С4!F21</f>
        <v>1933.1949342509995</v>
      </c>
    </row>
    <row r="102" spans="1:3" ht="35.25" customHeight="1" x14ac:dyDescent="0.2">
      <c r="A102" s="60" t="s">
        <v>155</v>
      </c>
      <c r="B102" s="54" t="s">
        <v>156</v>
      </c>
      <c r="C102" s="86" t="str">
        <f>IF([6]С4.2!F8="да",[6]С4.2!D21,[6]С4.2!D15)</f>
        <v>АО "Новосибирскэнергосбыт"</v>
      </c>
    </row>
    <row r="103" spans="1:3" ht="68.25" x14ac:dyDescent="0.2">
      <c r="A103" s="60" t="s">
        <v>157</v>
      </c>
      <c r="B103" s="54" t="s">
        <v>158</v>
      </c>
      <c r="C103" s="35">
        <f>[6]С4!F22</f>
        <v>3.6112641666666665</v>
      </c>
    </row>
    <row r="104" spans="1:3" ht="30" x14ac:dyDescent="0.2">
      <c r="A104" s="60" t="s">
        <v>159</v>
      </c>
      <c r="B104" s="59" t="s">
        <v>160</v>
      </c>
      <c r="C104" s="35">
        <f>[6]С4!F23</f>
        <v>180</v>
      </c>
    </row>
    <row r="105" spans="1:3" ht="14.25" x14ac:dyDescent="0.2">
      <c r="A105" s="60" t="s">
        <v>161</v>
      </c>
      <c r="B105" s="54" t="s">
        <v>162</v>
      </c>
      <c r="C105" s="35">
        <f>[6]С4!F24</f>
        <v>8497.1999999999989</v>
      </c>
    </row>
    <row r="106" spans="1:3" ht="14.25" x14ac:dyDescent="0.2">
      <c r="A106" s="60" t="s">
        <v>163</v>
      </c>
      <c r="B106" s="59" t="s">
        <v>164</v>
      </c>
      <c r="C106" s="41">
        <f>[6]С4!F25</f>
        <v>0.35</v>
      </c>
    </row>
    <row r="107" spans="1:3" ht="17.25" x14ac:dyDescent="0.2">
      <c r="A107" s="60" t="s">
        <v>165</v>
      </c>
      <c r="B107" s="34" t="s">
        <v>166</v>
      </c>
      <c r="C107" s="35">
        <f>[6]С4!F26</f>
        <v>52.517325</v>
      </c>
    </row>
    <row r="108" spans="1:3" ht="75.75" customHeight="1" x14ac:dyDescent="0.2">
      <c r="A108" s="60" t="s">
        <v>167</v>
      </c>
      <c r="B108" s="54" t="s">
        <v>94</v>
      </c>
      <c r="C108" s="86" t="str">
        <f>[6]С4.3!E16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[6]С4.3!E17</f>
        <v>14.975</v>
      </c>
    </row>
    <row r="110" spans="1:3" ht="79.5" customHeight="1" x14ac:dyDescent="0.2">
      <c r="A110" s="60" t="s">
        <v>170</v>
      </c>
      <c r="B110" s="54" t="s">
        <v>106</v>
      </c>
      <c r="C110" s="86" t="str">
        <f>[6]С4.3!E18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[6]С4.3!E19</f>
        <v>0</v>
      </c>
    </row>
    <row r="112" spans="1:3" x14ac:dyDescent="0.2">
      <c r="A112" s="60" t="s">
        <v>173</v>
      </c>
      <c r="B112" s="59" t="s">
        <v>174</v>
      </c>
      <c r="C112" s="35">
        <f>[6]С4.3!E11</f>
        <v>1871</v>
      </c>
    </row>
    <row r="113" spans="1:3" x14ac:dyDescent="0.2">
      <c r="A113" s="60" t="s">
        <v>175</v>
      </c>
      <c r="B113" s="59" t="s">
        <v>176</v>
      </c>
      <c r="C113" s="53">
        <f>[6]С4.3!E12</f>
        <v>1636</v>
      </c>
    </row>
    <row r="114" spans="1:3" x14ac:dyDescent="0.2">
      <c r="A114" s="60" t="s">
        <v>177</v>
      </c>
      <c r="B114" s="59" t="s">
        <v>178</v>
      </c>
      <c r="C114" s="53">
        <f>[6]С4.3!E13</f>
        <v>204</v>
      </c>
    </row>
    <row r="115" spans="1:3" ht="30" x14ac:dyDescent="0.2">
      <c r="A115" s="60" t="s">
        <v>179</v>
      </c>
      <c r="B115" s="34" t="s">
        <v>180</v>
      </c>
      <c r="C115" s="35">
        <f>[6]С4!F27</f>
        <v>1326.0219970470876</v>
      </c>
    </row>
    <row r="116" spans="1:3" ht="25.5" x14ac:dyDescent="0.2">
      <c r="A116" s="60" t="s">
        <v>181</v>
      </c>
      <c r="B116" s="54" t="s">
        <v>182</v>
      </c>
      <c r="C116" s="35">
        <f>[6]С4!F28</f>
        <v>1018.4500745369336</v>
      </c>
    </row>
    <row r="117" spans="1:3" ht="42.75" x14ac:dyDescent="0.2">
      <c r="A117" s="60" t="s">
        <v>183</v>
      </c>
      <c r="B117" s="54" t="s">
        <v>184</v>
      </c>
      <c r="C117" s="35">
        <f>[6]С4!F29</f>
        <v>307.57192251015391</v>
      </c>
    </row>
    <row r="118" spans="1:3" ht="30" x14ac:dyDescent="0.2">
      <c r="A118" s="60" t="s">
        <v>185</v>
      </c>
      <c r="B118" s="40" t="s">
        <v>186</v>
      </c>
      <c r="C118" s="35">
        <f>[6]С4!F30</f>
        <v>2551.8749860024145</v>
      </c>
    </row>
    <row r="119" spans="1:3" ht="42.75" x14ac:dyDescent="0.2">
      <c r="A119" s="60" t="s">
        <v>187</v>
      </c>
      <c r="B119" s="87" t="s">
        <v>188</v>
      </c>
      <c r="C119" s="35">
        <f>[6]С4!F33</f>
        <v>1321.5327149769673</v>
      </c>
    </row>
    <row r="120" spans="1:3" ht="30" x14ac:dyDescent="0.2">
      <c r="A120" s="60" t="s">
        <v>189</v>
      </c>
      <c r="B120" s="88" t="s">
        <v>190</v>
      </c>
      <c r="C120" s="35">
        <f>[6]С4!F35</f>
        <v>18.902267999999999</v>
      </c>
    </row>
    <row r="121" spans="1:3" ht="14.25" x14ac:dyDescent="0.2">
      <c r="A121" s="60" t="s">
        <v>191</v>
      </c>
      <c r="B121" s="57" t="s">
        <v>192</v>
      </c>
      <c r="C121" s="35">
        <f>[6]С4!F36</f>
        <v>14319.9</v>
      </c>
    </row>
    <row r="122" spans="1:3" ht="43.5" customHeight="1" thickBot="1" x14ac:dyDescent="0.25">
      <c r="A122" s="73" t="s">
        <v>193</v>
      </c>
      <c r="B122" s="89" t="s">
        <v>194</v>
      </c>
      <c r="C122" s="84">
        <f>[6]С4!F37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[6]С5!F17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[6]С2!F37</f>
        <v>20.818139999999996</v>
      </c>
    </row>
    <row r="136" spans="1:3" ht="14.25" x14ac:dyDescent="0.2">
      <c r="A136" s="60" t="s">
        <v>216</v>
      </c>
      <c r="B136" s="102" t="s">
        <v>217</v>
      </c>
      <c r="C136" s="35">
        <f>[6]С2!F38</f>
        <v>7</v>
      </c>
    </row>
    <row r="137" spans="1:3" ht="17.25" x14ac:dyDescent="0.2">
      <c r="A137" s="60" t="s">
        <v>218</v>
      </c>
      <c r="B137" s="102" t="s">
        <v>219</v>
      </c>
      <c r="C137" s="35">
        <f>[6]С2!F40</f>
        <v>0.97</v>
      </c>
    </row>
    <row r="138" spans="1:3" ht="15" thickBot="1" x14ac:dyDescent="0.25">
      <c r="A138" s="73" t="s">
        <v>220</v>
      </c>
      <c r="B138" s="103" t="s">
        <v>221</v>
      </c>
      <c r="C138" s="47">
        <f>[6]С2!F42</f>
        <v>0.35</v>
      </c>
    </row>
    <row r="139" spans="1:3" s="90" customFormat="1" ht="13.5" thickBot="1" x14ac:dyDescent="0.25">
      <c r="A139" s="48"/>
      <c r="B139" s="76"/>
      <c r="C139" s="15"/>
    </row>
    <row r="140" spans="1:3" ht="30" x14ac:dyDescent="0.2">
      <c r="A140" s="85" t="s">
        <v>222</v>
      </c>
      <c r="B140" s="104" t="s">
        <v>223</v>
      </c>
      <c r="C140" s="105">
        <f>[6]С2!F35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[6]С2.5!$E$11</f>
        <v>-2.9000000000000026E-2</v>
      </c>
    </row>
    <row r="144" spans="1:3" x14ac:dyDescent="0.2">
      <c r="A144" s="107"/>
      <c r="B144" s="112">
        <f>B143+1</f>
        <v>2021</v>
      </c>
      <c r="C144" s="113">
        <f>[6]С2.5!$F$11</f>
        <v>0.245</v>
      </c>
    </row>
    <row r="145" spans="1:3" x14ac:dyDescent="0.2">
      <c r="A145" s="107"/>
      <c r="B145" s="112">
        <f t="shared" ref="B145:B208" si="0">B144+1</f>
        <v>2022</v>
      </c>
      <c r="C145" s="113">
        <f>[6]С2.5!$G$11</f>
        <v>0.114</v>
      </c>
    </row>
    <row r="146" spans="1:3" ht="13.5" thickBot="1" x14ac:dyDescent="0.25">
      <c r="A146" s="107"/>
      <c r="B146" s="114">
        <f t="shared" si="0"/>
        <v>2023</v>
      </c>
      <c r="C146" s="115">
        <f>[6]С2.5!$H$11</f>
        <v>0.04</v>
      </c>
    </row>
    <row r="147" spans="1:3" x14ac:dyDescent="0.2">
      <c r="A147" s="107"/>
      <c r="B147" s="116">
        <f t="shared" si="0"/>
        <v>2024</v>
      </c>
      <c r="C147" s="117">
        <f>[6]С2.5!$I$11</f>
        <v>0.121</v>
      </c>
    </row>
    <row r="148" spans="1:3" x14ac:dyDescent="0.2">
      <c r="A148" s="107"/>
      <c r="B148" s="112">
        <f t="shared" si="0"/>
        <v>2025</v>
      </c>
      <c r="C148" s="113">
        <f>[6]С2.5!$J$11</f>
        <v>0.03</v>
      </c>
    </row>
    <row r="149" spans="1:3" x14ac:dyDescent="0.2">
      <c r="A149" s="107"/>
      <c r="B149" s="112">
        <f t="shared" si="0"/>
        <v>2026</v>
      </c>
      <c r="C149" s="113">
        <f>[6]С2.5!$K$11</f>
        <v>6.0999999999999999E-2</v>
      </c>
    </row>
    <row r="150" spans="1:3" hidden="1" x14ac:dyDescent="0.2">
      <c r="A150" s="107"/>
      <c r="B150" s="112">
        <f t="shared" si="0"/>
        <v>2027</v>
      </c>
      <c r="C150" s="113">
        <f>[6]С2.5!$L$11</f>
        <v>3.2682303599220003E-2</v>
      </c>
    </row>
    <row r="151" spans="1:3" hidden="1" x14ac:dyDescent="0.2">
      <c r="A151" s="107"/>
      <c r="B151" s="112">
        <f t="shared" si="0"/>
        <v>2028</v>
      </c>
      <c r="C151" s="113">
        <f>[6]С2.5!$M$11</f>
        <v>0</v>
      </c>
    </row>
    <row r="152" spans="1:3" hidden="1" x14ac:dyDescent="0.2">
      <c r="A152" s="107"/>
      <c r="B152" s="112">
        <f t="shared" si="0"/>
        <v>2029</v>
      </c>
      <c r="C152" s="113">
        <f>[6]С2.5!$N$11</f>
        <v>0</v>
      </c>
    </row>
    <row r="153" spans="1:3" hidden="1" x14ac:dyDescent="0.2">
      <c r="A153" s="107"/>
      <c r="B153" s="112">
        <f t="shared" si="0"/>
        <v>2030</v>
      </c>
      <c r="C153" s="113">
        <f>[6]С2.5!$O$11</f>
        <v>0</v>
      </c>
    </row>
    <row r="154" spans="1:3" hidden="1" x14ac:dyDescent="0.2">
      <c r="A154" s="107"/>
      <c r="B154" s="112">
        <f t="shared" si="0"/>
        <v>2031</v>
      </c>
      <c r="C154" s="113">
        <f>[6]С2.5!$P$11</f>
        <v>0</v>
      </c>
    </row>
    <row r="155" spans="1:3" hidden="1" x14ac:dyDescent="0.2">
      <c r="A155" s="90"/>
      <c r="B155" s="112">
        <f t="shared" si="0"/>
        <v>2032</v>
      </c>
      <c r="C155" s="113">
        <f>[6]С2.5!$Q$11</f>
        <v>0</v>
      </c>
    </row>
    <row r="156" spans="1:3" hidden="1" x14ac:dyDescent="0.2">
      <c r="A156" s="90"/>
      <c r="B156" s="112">
        <f t="shared" si="0"/>
        <v>2033</v>
      </c>
      <c r="C156" s="113">
        <f>[6]С2.5!$R$11</f>
        <v>0</v>
      </c>
    </row>
    <row r="157" spans="1:3" hidden="1" x14ac:dyDescent="0.2">
      <c r="B157" s="112">
        <f t="shared" si="0"/>
        <v>2034</v>
      </c>
      <c r="C157" s="113">
        <f>[6]С2.5!$S$11</f>
        <v>0</v>
      </c>
    </row>
    <row r="158" spans="1:3" hidden="1" x14ac:dyDescent="0.2">
      <c r="B158" s="112">
        <f t="shared" si="0"/>
        <v>2035</v>
      </c>
      <c r="C158" s="113">
        <f>[6]С2.5!$T$11</f>
        <v>0</v>
      </c>
    </row>
    <row r="159" spans="1:3" hidden="1" x14ac:dyDescent="0.2">
      <c r="B159" s="112">
        <f t="shared" si="0"/>
        <v>2036</v>
      </c>
      <c r="C159" s="113">
        <f>[6]С2.5!$U$11</f>
        <v>0</v>
      </c>
    </row>
    <row r="160" spans="1:3" hidden="1" x14ac:dyDescent="0.2">
      <c r="B160" s="112">
        <f t="shared" si="0"/>
        <v>2037</v>
      </c>
      <c r="C160" s="113">
        <f>[6]С2.5!$V$11</f>
        <v>0</v>
      </c>
    </row>
    <row r="161" spans="2:3" hidden="1" x14ac:dyDescent="0.2">
      <c r="B161" s="112">
        <f t="shared" si="0"/>
        <v>2038</v>
      </c>
      <c r="C161" s="113">
        <f>[6]С2.5!$W$11</f>
        <v>0</v>
      </c>
    </row>
    <row r="162" spans="2:3" hidden="1" x14ac:dyDescent="0.2">
      <c r="B162" s="112">
        <f t="shared" si="0"/>
        <v>2039</v>
      </c>
      <c r="C162" s="113">
        <f>[6]С2.5!$X$11</f>
        <v>0</v>
      </c>
    </row>
    <row r="163" spans="2:3" hidden="1" x14ac:dyDescent="0.2">
      <c r="B163" s="112">
        <f t="shared" si="0"/>
        <v>2040</v>
      </c>
      <c r="C163" s="113">
        <f>[6]С2.5!$Y$11</f>
        <v>0</v>
      </c>
    </row>
    <row r="164" spans="2:3" hidden="1" x14ac:dyDescent="0.2">
      <c r="B164" s="112">
        <f t="shared" si="0"/>
        <v>2041</v>
      </c>
      <c r="C164" s="113">
        <f>[6]С2.5!$Z$11</f>
        <v>0</v>
      </c>
    </row>
    <row r="165" spans="2:3" hidden="1" x14ac:dyDescent="0.2">
      <c r="B165" s="112">
        <f t="shared" si="0"/>
        <v>2042</v>
      </c>
      <c r="C165" s="113">
        <f>[6]С2.5!$AA$11</f>
        <v>0</v>
      </c>
    </row>
    <row r="166" spans="2:3" hidden="1" x14ac:dyDescent="0.2">
      <c r="B166" s="112">
        <f t="shared" si="0"/>
        <v>2043</v>
      </c>
      <c r="C166" s="113">
        <f>[6]С2.5!$AB$11</f>
        <v>0</v>
      </c>
    </row>
    <row r="167" spans="2:3" hidden="1" x14ac:dyDescent="0.2">
      <c r="B167" s="112">
        <f t="shared" si="0"/>
        <v>2044</v>
      </c>
      <c r="C167" s="113">
        <f>[6]С2.5!$AC$11</f>
        <v>0</v>
      </c>
    </row>
    <row r="168" spans="2:3" hidden="1" x14ac:dyDescent="0.2">
      <c r="B168" s="112">
        <f t="shared" si="0"/>
        <v>2045</v>
      </c>
      <c r="C168" s="113">
        <f>[6]С2.5!$AD$11</f>
        <v>0</v>
      </c>
    </row>
    <row r="169" spans="2:3" hidden="1" x14ac:dyDescent="0.2">
      <c r="B169" s="112">
        <f t="shared" si="0"/>
        <v>2046</v>
      </c>
      <c r="C169" s="113">
        <f>[6]С2.5!$AE$11</f>
        <v>0</v>
      </c>
    </row>
    <row r="170" spans="2:3" hidden="1" x14ac:dyDescent="0.2">
      <c r="B170" s="112">
        <f t="shared" si="0"/>
        <v>2047</v>
      </c>
      <c r="C170" s="113">
        <f>[6]С2.5!$AF$11</f>
        <v>0</v>
      </c>
    </row>
    <row r="171" spans="2:3" hidden="1" x14ac:dyDescent="0.2">
      <c r="B171" s="112">
        <f t="shared" si="0"/>
        <v>2048</v>
      </c>
      <c r="C171" s="113">
        <f>[6]С2.5!$AG$11</f>
        <v>0</v>
      </c>
    </row>
    <row r="172" spans="2:3" hidden="1" x14ac:dyDescent="0.2">
      <c r="B172" s="112">
        <f t="shared" si="0"/>
        <v>2049</v>
      </c>
      <c r="C172" s="113">
        <f>[6]С2.5!$AH$11</f>
        <v>0</v>
      </c>
    </row>
    <row r="173" spans="2:3" hidden="1" x14ac:dyDescent="0.2">
      <c r="B173" s="112">
        <f t="shared" si="0"/>
        <v>2050</v>
      </c>
      <c r="C173" s="113">
        <f>[6]С2.5!$AI$11</f>
        <v>0</v>
      </c>
    </row>
    <row r="174" spans="2:3" hidden="1" x14ac:dyDescent="0.2">
      <c r="B174" s="112">
        <f t="shared" si="0"/>
        <v>2051</v>
      </c>
      <c r="C174" s="113">
        <f>[6]С2.5!$AJ$11</f>
        <v>0</v>
      </c>
    </row>
    <row r="175" spans="2:3" hidden="1" x14ac:dyDescent="0.2">
      <c r="B175" s="112">
        <f t="shared" si="0"/>
        <v>2052</v>
      </c>
      <c r="C175" s="113">
        <f>[6]С2.5!$AK$11</f>
        <v>0</v>
      </c>
    </row>
    <row r="176" spans="2:3" hidden="1" x14ac:dyDescent="0.2">
      <c r="B176" s="112">
        <f t="shared" si="0"/>
        <v>2053</v>
      </c>
      <c r="C176" s="113">
        <f>[6]С2.5!$AL$11</f>
        <v>0</v>
      </c>
    </row>
    <row r="177" spans="2:3" hidden="1" x14ac:dyDescent="0.2">
      <c r="B177" s="112">
        <f t="shared" si="0"/>
        <v>2054</v>
      </c>
      <c r="C177" s="113">
        <f>[6]С2.5!$AM$11</f>
        <v>0</v>
      </c>
    </row>
    <row r="178" spans="2:3" hidden="1" x14ac:dyDescent="0.2">
      <c r="B178" s="112">
        <f t="shared" si="0"/>
        <v>2055</v>
      </c>
      <c r="C178" s="113">
        <f>[6]С2.5!$AN$11</f>
        <v>0</v>
      </c>
    </row>
    <row r="179" spans="2:3" hidden="1" x14ac:dyDescent="0.2">
      <c r="B179" s="112">
        <f t="shared" si="0"/>
        <v>2056</v>
      </c>
      <c r="C179" s="113">
        <f>[6]С2.5!$AO$11</f>
        <v>0</v>
      </c>
    </row>
    <row r="180" spans="2:3" hidden="1" x14ac:dyDescent="0.2">
      <c r="B180" s="112">
        <f t="shared" si="0"/>
        <v>2057</v>
      </c>
      <c r="C180" s="113">
        <f>[6]С2.5!$AP$11</f>
        <v>0</v>
      </c>
    </row>
    <row r="181" spans="2:3" hidden="1" x14ac:dyDescent="0.2">
      <c r="B181" s="112">
        <f t="shared" si="0"/>
        <v>2058</v>
      </c>
      <c r="C181" s="113">
        <f>[6]С2.5!$AQ$11</f>
        <v>0</v>
      </c>
    </row>
    <row r="182" spans="2:3" hidden="1" x14ac:dyDescent="0.2">
      <c r="B182" s="112">
        <f t="shared" si="0"/>
        <v>2059</v>
      </c>
      <c r="C182" s="113">
        <f>[6]С2.5!$AR$11</f>
        <v>0</v>
      </c>
    </row>
    <row r="183" spans="2:3" hidden="1" x14ac:dyDescent="0.2">
      <c r="B183" s="112">
        <f t="shared" si="0"/>
        <v>2060</v>
      </c>
      <c r="C183" s="113">
        <f>[6]С2.5!$AS$11</f>
        <v>0</v>
      </c>
    </row>
    <row r="184" spans="2:3" hidden="1" x14ac:dyDescent="0.2">
      <c r="B184" s="112">
        <f t="shared" si="0"/>
        <v>2061</v>
      </c>
      <c r="C184" s="113">
        <f>[6]С2.5!$AT$11</f>
        <v>0</v>
      </c>
    </row>
    <row r="185" spans="2:3" hidden="1" x14ac:dyDescent="0.2">
      <c r="B185" s="112">
        <f t="shared" si="0"/>
        <v>2062</v>
      </c>
      <c r="C185" s="113">
        <f>[6]С2.5!$AU$11</f>
        <v>0</v>
      </c>
    </row>
    <row r="186" spans="2:3" hidden="1" x14ac:dyDescent="0.2">
      <c r="B186" s="112">
        <f t="shared" si="0"/>
        <v>2063</v>
      </c>
      <c r="C186" s="113">
        <f>[6]С2.5!$AV$11</f>
        <v>0</v>
      </c>
    </row>
    <row r="187" spans="2:3" hidden="1" x14ac:dyDescent="0.2">
      <c r="B187" s="112">
        <f t="shared" si="0"/>
        <v>2064</v>
      </c>
      <c r="C187" s="113">
        <f>[6]С2.5!$AW$11</f>
        <v>0</v>
      </c>
    </row>
    <row r="188" spans="2:3" hidden="1" x14ac:dyDescent="0.2">
      <c r="B188" s="112">
        <f t="shared" si="0"/>
        <v>2065</v>
      </c>
      <c r="C188" s="113">
        <f>[6]С2.5!$AX$11</f>
        <v>0</v>
      </c>
    </row>
    <row r="189" spans="2:3" hidden="1" x14ac:dyDescent="0.2">
      <c r="B189" s="112">
        <f t="shared" si="0"/>
        <v>2066</v>
      </c>
      <c r="C189" s="113">
        <f>[6]С2.5!$AY$11</f>
        <v>0</v>
      </c>
    </row>
    <row r="190" spans="2:3" hidden="1" x14ac:dyDescent="0.2">
      <c r="B190" s="112">
        <f t="shared" si="0"/>
        <v>2067</v>
      </c>
      <c r="C190" s="113">
        <f>[6]С2.5!$AZ$11</f>
        <v>0</v>
      </c>
    </row>
    <row r="191" spans="2:3" hidden="1" x14ac:dyDescent="0.2">
      <c r="B191" s="112">
        <f t="shared" si="0"/>
        <v>2068</v>
      </c>
      <c r="C191" s="113">
        <f>[6]С2.5!$BA$11</f>
        <v>0</v>
      </c>
    </row>
    <row r="192" spans="2:3" hidden="1" x14ac:dyDescent="0.2">
      <c r="B192" s="112">
        <f t="shared" si="0"/>
        <v>2069</v>
      </c>
      <c r="C192" s="113">
        <f>[6]С2.5!$BB$11</f>
        <v>0</v>
      </c>
    </row>
    <row r="193" spans="2:3" hidden="1" x14ac:dyDescent="0.2">
      <c r="B193" s="112">
        <f t="shared" si="0"/>
        <v>2070</v>
      </c>
      <c r="C193" s="113">
        <f>[6]С2.5!$BC$11</f>
        <v>0</v>
      </c>
    </row>
    <row r="194" spans="2:3" hidden="1" x14ac:dyDescent="0.2">
      <c r="B194" s="112">
        <f t="shared" si="0"/>
        <v>2071</v>
      </c>
      <c r="C194" s="113">
        <f>[6]С2.5!$BD$11</f>
        <v>0</v>
      </c>
    </row>
    <row r="195" spans="2:3" hidden="1" x14ac:dyDescent="0.2">
      <c r="B195" s="112">
        <f t="shared" si="0"/>
        <v>2072</v>
      </c>
      <c r="C195" s="113">
        <f>[6]С2.5!$BE$11</f>
        <v>0</v>
      </c>
    </row>
    <row r="196" spans="2:3" hidden="1" x14ac:dyDescent="0.2">
      <c r="B196" s="112">
        <f t="shared" si="0"/>
        <v>2073</v>
      </c>
      <c r="C196" s="113">
        <f>[6]С2.5!$BF$11</f>
        <v>0</v>
      </c>
    </row>
    <row r="197" spans="2:3" hidden="1" x14ac:dyDescent="0.2">
      <c r="B197" s="112">
        <f t="shared" si="0"/>
        <v>2074</v>
      </c>
      <c r="C197" s="113">
        <f>[6]С2.5!$BG$11</f>
        <v>0</v>
      </c>
    </row>
    <row r="198" spans="2:3" hidden="1" x14ac:dyDescent="0.2">
      <c r="B198" s="112">
        <f t="shared" si="0"/>
        <v>2075</v>
      </c>
      <c r="C198" s="113">
        <f>[6]С2.5!$BH$11</f>
        <v>0</v>
      </c>
    </row>
    <row r="199" spans="2:3" hidden="1" x14ac:dyDescent="0.2">
      <c r="B199" s="112">
        <f t="shared" si="0"/>
        <v>2076</v>
      </c>
      <c r="C199" s="113">
        <f>[6]С2.5!$BI$11</f>
        <v>0</v>
      </c>
    </row>
    <row r="200" spans="2:3" hidden="1" x14ac:dyDescent="0.2">
      <c r="B200" s="112">
        <f t="shared" si="0"/>
        <v>2077</v>
      </c>
      <c r="C200" s="113">
        <f>[6]С2.5!$BJ$11</f>
        <v>0</v>
      </c>
    </row>
    <row r="201" spans="2:3" hidden="1" x14ac:dyDescent="0.2">
      <c r="B201" s="112">
        <f t="shared" si="0"/>
        <v>2078</v>
      </c>
      <c r="C201" s="113">
        <f>[6]С2.5!$BK$11</f>
        <v>0</v>
      </c>
    </row>
    <row r="202" spans="2:3" hidden="1" x14ac:dyDescent="0.2">
      <c r="B202" s="112">
        <f t="shared" si="0"/>
        <v>2079</v>
      </c>
      <c r="C202" s="113">
        <f>[6]С2.5!$BL$11</f>
        <v>0</v>
      </c>
    </row>
    <row r="203" spans="2:3" hidden="1" x14ac:dyDescent="0.2">
      <c r="B203" s="112">
        <f t="shared" si="0"/>
        <v>2080</v>
      </c>
      <c r="C203" s="113">
        <f>[6]С2.5!$BM$11</f>
        <v>0</v>
      </c>
    </row>
    <row r="204" spans="2:3" hidden="1" x14ac:dyDescent="0.2">
      <c r="B204" s="112">
        <f t="shared" si="0"/>
        <v>2081</v>
      </c>
      <c r="C204" s="113">
        <f>[6]С2.5!$BN$11</f>
        <v>0</v>
      </c>
    </row>
    <row r="205" spans="2:3" hidden="1" x14ac:dyDescent="0.2">
      <c r="B205" s="112">
        <f t="shared" si="0"/>
        <v>2082</v>
      </c>
      <c r="C205" s="113">
        <f>[6]С2.5!$BO$11</f>
        <v>0</v>
      </c>
    </row>
    <row r="206" spans="2:3" hidden="1" x14ac:dyDescent="0.2">
      <c r="B206" s="112">
        <f t="shared" si="0"/>
        <v>2083</v>
      </c>
      <c r="C206" s="113">
        <f>[6]С2.5!$BP$11</f>
        <v>0</v>
      </c>
    </row>
    <row r="207" spans="2:3" hidden="1" x14ac:dyDescent="0.2">
      <c r="B207" s="112">
        <f t="shared" si="0"/>
        <v>2084</v>
      </c>
      <c r="C207" s="113">
        <f>[6]С2.5!$BQ$11</f>
        <v>0</v>
      </c>
    </row>
    <row r="208" spans="2:3" hidden="1" x14ac:dyDescent="0.2">
      <c r="B208" s="112">
        <f t="shared" si="0"/>
        <v>2085</v>
      </c>
      <c r="C208" s="113">
        <f>[6]С2.5!$BR$11</f>
        <v>0</v>
      </c>
    </row>
    <row r="209" spans="2:3" hidden="1" x14ac:dyDescent="0.2">
      <c r="B209" s="112">
        <f t="shared" ref="B209:B223" si="1">B208+1</f>
        <v>2086</v>
      </c>
      <c r="C209" s="113">
        <f>[6]С2.5!$BS$11</f>
        <v>0</v>
      </c>
    </row>
    <row r="210" spans="2:3" hidden="1" x14ac:dyDescent="0.2">
      <c r="B210" s="112">
        <f t="shared" si="1"/>
        <v>2087</v>
      </c>
      <c r="C210" s="113">
        <f>[6]С2.5!$BT$11</f>
        <v>0</v>
      </c>
    </row>
    <row r="211" spans="2:3" hidden="1" x14ac:dyDescent="0.2">
      <c r="B211" s="112">
        <f t="shared" si="1"/>
        <v>2088</v>
      </c>
      <c r="C211" s="113">
        <f>[6]С2.5!$BU$11</f>
        <v>0</v>
      </c>
    </row>
    <row r="212" spans="2:3" hidden="1" x14ac:dyDescent="0.2">
      <c r="B212" s="112">
        <f t="shared" si="1"/>
        <v>2089</v>
      </c>
      <c r="C212" s="113">
        <f>[6]С2.5!$BV$11</f>
        <v>0</v>
      </c>
    </row>
    <row r="213" spans="2:3" hidden="1" x14ac:dyDescent="0.2">
      <c r="B213" s="112">
        <f t="shared" si="1"/>
        <v>2090</v>
      </c>
      <c r="C213" s="113">
        <f>[6]С2.5!$BW$11</f>
        <v>0</v>
      </c>
    </row>
    <row r="214" spans="2:3" hidden="1" x14ac:dyDescent="0.2">
      <c r="B214" s="112">
        <f t="shared" si="1"/>
        <v>2091</v>
      </c>
      <c r="C214" s="113">
        <f>[6]С2.5!$BX$11</f>
        <v>0</v>
      </c>
    </row>
    <row r="215" spans="2:3" hidden="1" x14ac:dyDescent="0.2">
      <c r="B215" s="112">
        <f t="shared" si="1"/>
        <v>2092</v>
      </c>
      <c r="C215" s="113">
        <f>[6]С2.5!$BY$11</f>
        <v>0</v>
      </c>
    </row>
    <row r="216" spans="2:3" hidden="1" x14ac:dyDescent="0.2">
      <c r="B216" s="112">
        <f t="shared" si="1"/>
        <v>2093</v>
      </c>
      <c r="C216" s="113">
        <f>[6]С2.5!$BZ$11</f>
        <v>0</v>
      </c>
    </row>
    <row r="217" spans="2:3" hidden="1" x14ac:dyDescent="0.2">
      <c r="B217" s="112">
        <f t="shared" si="1"/>
        <v>2094</v>
      </c>
      <c r="C217" s="113">
        <f>[6]С2.5!$CA$11</f>
        <v>0</v>
      </c>
    </row>
    <row r="218" spans="2:3" hidden="1" x14ac:dyDescent="0.2">
      <c r="B218" s="112">
        <f t="shared" si="1"/>
        <v>2095</v>
      </c>
      <c r="C218" s="113">
        <f>[6]С2.5!$CB$11</f>
        <v>0</v>
      </c>
    </row>
    <row r="219" spans="2:3" hidden="1" x14ac:dyDescent="0.2">
      <c r="B219" s="112">
        <f t="shared" si="1"/>
        <v>2096</v>
      </c>
      <c r="C219" s="113">
        <f>[6]С2.5!$CC$11</f>
        <v>0</v>
      </c>
    </row>
    <row r="220" spans="2:3" hidden="1" x14ac:dyDescent="0.2">
      <c r="B220" s="112">
        <f t="shared" si="1"/>
        <v>2097</v>
      </c>
      <c r="C220" s="113">
        <f>[6]С2.5!$CD$11</f>
        <v>0</v>
      </c>
    </row>
    <row r="221" spans="2:3" hidden="1" x14ac:dyDescent="0.2">
      <c r="B221" s="112">
        <f t="shared" si="1"/>
        <v>2098</v>
      </c>
      <c r="C221" s="113">
        <f>[6]С2.5!$CE$11</f>
        <v>0</v>
      </c>
    </row>
    <row r="222" spans="2:3" hidden="1" x14ac:dyDescent="0.2">
      <c r="B222" s="112">
        <f t="shared" si="1"/>
        <v>2099</v>
      </c>
      <c r="C222" s="113">
        <f>[6]С2.5!$CF$11</f>
        <v>0</v>
      </c>
    </row>
    <row r="223" spans="2:3" ht="13.5" hidden="1" thickBot="1" x14ac:dyDescent="0.25">
      <c r="B223" s="114">
        <f t="shared" si="1"/>
        <v>2100</v>
      </c>
      <c r="C223" s="115">
        <f>[6]С2.5!$CG$11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I21" sqref="I21"/>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[7]И1!D13</f>
        <v>Субъект Российской Федерации</v>
      </c>
      <c r="C4" s="10" t="str">
        <f>[7]И1!E13</f>
        <v>Новосибирская область</v>
      </c>
    </row>
    <row r="5" spans="1:3" ht="51.75" customHeight="1" x14ac:dyDescent="0.2">
      <c r="A5" s="8"/>
      <c r="B5" s="9" t="str">
        <f>[7]И1!D14</f>
        <v>Тип муниципального образования (выберите из списка)</v>
      </c>
      <c r="C5" s="10" t="str">
        <f>[7]И1!E14</f>
        <v>село Кузнецовка, Баганский муниципальный район</v>
      </c>
    </row>
    <row r="6" spans="1:3" x14ac:dyDescent="0.2">
      <c r="A6" s="8"/>
      <c r="B6" s="9" t="str">
        <f>IF([7]И1!E15="","",[7]И1!D15)</f>
        <v/>
      </c>
      <c r="C6" s="10" t="str">
        <f>IF([7]И1!E15="","",[7]И1!E15)</f>
        <v/>
      </c>
    </row>
    <row r="7" spans="1:3" x14ac:dyDescent="0.2">
      <c r="A7" s="8"/>
      <c r="B7" s="9" t="str">
        <f>[7]И1!D16</f>
        <v>Код ОКТМО</v>
      </c>
      <c r="C7" s="11" t="str">
        <f>[7]И1!E16</f>
        <v>50603414101</v>
      </c>
    </row>
    <row r="8" spans="1:3" x14ac:dyDescent="0.2">
      <c r="A8" s="8"/>
      <c r="B8" s="12" t="str">
        <f>[7]И1!D17</f>
        <v>Система теплоснабжения</v>
      </c>
      <c r="C8" s="13">
        <f>[7]И1!E17</f>
        <v>0</v>
      </c>
    </row>
    <row r="9" spans="1:3" x14ac:dyDescent="0.2">
      <c r="A9" s="8"/>
      <c r="B9" s="9" t="str">
        <f>[7]И1!D8</f>
        <v>Период регулирования (i)-й</v>
      </c>
      <c r="C9" s="14">
        <f>[7]И1!E8</f>
        <v>2026</v>
      </c>
    </row>
    <row r="10" spans="1:3" x14ac:dyDescent="0.2">
      <c r="A10" s="8"/>
      <c r="B10" s="9" t="str">
        <f>[7]И1!D9</f>
        <v>Период регулирования (i-1)-й</v>
      </c>
      <c r="C10" s="14">
        <f>[7]И1!E9</f>
        <v>2025</v>
      </c>
    </row>
    <row r="11" spans="1:3" x14ac:dyDescent="0.2">
      <c r="A11" s="8"/>
      <c r="B11" s="9" t="str">
        <f>[7]И1!D10</f>
        <v>Период регулирования (i-2)-й</v>
      </c>
      <c r="C11" s="14">
        <f>[7]И1!E10</f>
        <v>2024</v>
      </c>
    </row>
    <row r="12" spans="1:3" x14ac:dyDescent="0.2">
      <c r="A12" s="8"/>
      <c r="B12" s="9" t="str">
        <f>[7]И1!D11</f>
        <v>Базовый год (б)</v>
      </c>
      <c r="C12" s="14">
        <f>[7]И1!E11</f>
        <v>2019</v>
      </c>
    </row>
    <row r="13" spans="1:3" x14ac:dyDescent="0.2">
      <c r="A13" s="8"/>
      <c r="B13" s="9" t="str">
        <f>[7]И1!D18</f>
        <v>Вид топлива, использование которого преобладает в системе теплоснабжения</v>
      </c>
      <c r="C13" s="15" t="str">
        <f>[7]С1.1!E13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5609.6511242097058</v>
      </c>
    </row>
    <row r="18" spans="1:3" ht="42.75" x14ac:dyDescent="0.2">
      <c r="A18" s="22" t="s">
        <v>8</v>
      </c>
      <c r="B18" s="25" t="s">
        <v>9</v>
      </c>
      <c r="C18" s="26">
        <f>[7]С1!F12</f>
        <v>958.38526476420805</v>
      </c>
    </row>
    <row r="19" spans="1:3" ht="42.75" x14ac:dyDescent="0.2">
      <c r="A19" s="22" t="s">
        <v>10</v>
      </c>
      <c r="B19" s="25" t="s">
        <v>11</v>
      </c>
      <c r="C19" s="26">
        <f>[7]С2!F12</f>
        <v>3073.7630249962494</v>
      </c>
    </row>
    <row r="20" spans="1:3" ht="30" x14ac:dyDescent="0.2">
      <c r="A20" s="22" t="s">
        <v>12</v>
      </c>
      <c r="B20" s="25" t="s">
        <v>13</v>
      </c>
      <c r="C20" s="26">
        <f>[7]С3!F12</f>
        <v>932.17761472146105</v>
      </c>
    </row>
    <row r="21" spans="1:3" ht="42.75" x14ac:dyDescent="0.2">
      <c r="A21" s="22" t="s">
        <v>14</v>
      </c>
      <c r="B21" s="25" t="s">
        <v>15</v>
      </c>
      <c r="C21" s="26">
        <f>[7]С4!F12</f>
        <v>535.33206042955737</v>
      </c>
    </row>
    <row r="22" spans="1:3" ht="30" x14ac:dyDescent="0.2">
      <c r="A22" s="22" t="s">
        <v>16</v>
      </c>
      <c r="B22" s="25" t="s">
        <v>17</v>
      </c>
      <c r="C22" s="26">
        <f>[7]С5!F12</f>
        <v>109.99315929822953</v>
      </c>
    </row>
    <row r="23" spans="1:3" ht="43.5" thickBot="1" x14ac:dyDescent="0.25">
      <c r="A23" s="27" t="s">
        <v>18</v>
      </c>
      <c r="B23" s="106" t="s">
        <v>19</v>
      </c>
      <c r="C23" s="29" t="str">
        <f>[7]С6!F12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[7]С1.1!E16</f>
        <v>5100</v>
      </c>
    </row>
    <row r="29" spans="1:3" ht="57.75" customHeight="1" x14ac:dyDescent="0.2">
      <c r="A29" s="22" t="s">
        <v>10</v>
      </c>
      <c r="B29" s="34" t="s">
        <v>22</v>
      </c>
      <c r="C29" s="35">
        <f>[7]С1.1!E27</f>
        <v>4121.7213114754086</v>
      </c>
    </row>
    <row r="30" spans="1:3" ht="261.75" customHeight="1" x14ac:dyDescent="0.2">
      <c r="A30" s="22" t="s">
        <v>12</v>
      </c>
      <c r="B30" s="34" t="s">
        <v>23</v>
      </c>
      <c r="C30" s="36">
        <f>[7]С1.1!E19</f>
        <v>-0.11899999999999999</v>
      </c>
    </row>
    <row r="31" spans="1:3" ht="17.25" x14ac:dyDescent="0.2">
      <c r="A31" s="22" t="s">
        <v>14</v>
      </c>
      <c r="B31" s="34" t="s">
        <v>24</v>
      </c>
      <c r="C31" s="36">
        <f>[7]С1.1!E20</f>
        <v>4.0000000000000001E-3</v>
      </c>
    </row>
    <row r="32" spans="1:3" ht="30" x14ac:dyDescent="0.2">
      <c r="A32" s="22" t="s">
        <v>16</v>
      </c>
      <c r="B32" s="37" t="s">
        <v>25</v>
      </c>
      <c r="C32" s="38">
        <f>[7]С1!F13</f>
        <v>176.4</v>
      </c>
    </row>
    <row r="33" spans="1:3" x14ac:dyDescent="0.2">
      <c r="A33" s="22" t="s">
        <v>18</v>
      </c>
      <c r="B33" s="37" t="s">
        <v>26</v>
      </c>
      <c r="C33" s="39">
        <f>[7]С1!F16</f>
        <v>7000</v>
      </c>
    </row>
    <row r="34" spans="1:3" ht="14.25" x14ac:dyDescent="0.2">
      <c r="A34" s="22" t="s">
        <v>27</v>
      </c>
      <c r="B34" s="40" t="s">
        <v>28</v>
      </c>
      <c r="C34" s="41">
        <f>[7]С1!F17</f>
        <v>0.72857142857142854</v>
      </c>
    </row>
    <row r="35" spans="1:3" ht="15.75" x14ac:dyDescent="0.2">
      <c r="A35" s="42" t="s">
        <v>29</v>
      </c>
      <c r="B35" s="43" t="s">
        <v>30</v>
      </c>
      <c r="C35" s="41">
        <f>[7]С1!F20</f>
        <v>21.588411179999994</v>
      </c>
    </row>
    <row r="36" spans="1:3" ht="15.75" x14ac:dyDescent="0.2">
      <c r="A36" s="42" t="s">
        <v>31</v>
      </c>
      <c r="B36" s="44" t="s">
        <v>32</v>
      </c>
      <c r="C36" s="41">
        <f>[7]С1!F21</f>
        <v>20.818139999999996</v>
      </c>
    </row>
    <row r="37" spans="1:3" ht="14.25" x14ac:dyDescent="0.2">
      <c r="A37" s="42" t="s">
        <v>33</v>
      </c>
      <c r="B37" s="45" t="s">
        <v>34</v>
      </c>
      <c r="C37" s="41">
        <f>[7]С1!F22</f>
        <v>1.0369999999999999</v>
      </c>
    </row>
    <row r="38" spans="1:3" ht="53.25" thickBot="1" x14ac:dyDescent="0.25">
      <c r="A38" s="27" t="s">
        <v>35</v>
      </c>
      <c r="B38" s="46" t="s">
        <v>36</v>
      </c>
      <c r="C38" s="47">
        <f>[7]С1!F23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[7]С2.1!E12</f>
        <v>V</v>
      </c>
    </row>
    <row r="42" spans="1:3" ht="233.25" customHeight="1" x14ac:dyDescent="0.2">
      <c r="A42" s="22" t="s">
        <v>41</v>
      </c>
      <c r="B42" s="34" t="s">
        <v>42</v>
      </c>
      <c r="C42" s="52" t="str">
        <f>[7]С2.1!E13</f>
        <v>6 и менее баллов</v>
      </c>
    </row>
    <row r="43" spans="1:3" ht="144.75" customHeight="1" x14ac:dyDescent="0.2">
      <c r="A43" s="22" t="s">
        <v>43</v>
      </c>
      <c r="B43" s="34" t="s">
        <v>44</v>
      </c>
      <c r="C43" s="52" t="str">
        <f>[7]С2.1!E14</f>
        <v>от 200 до 500</v>
      </c>
    </row>
    <row r="44" spans="1:3" ht="25.5" x14ac:dyDescent="0.2">
      <c r="A44" s="22" t="s">
        <v>45</v>
      </c>
      <c r="B44" s="34" t="s">
        <v>46</v>
      </c>
      <c r="C44" s="53" t="str">
        <f>[7]С2.1!E15</f>
        <v>нет</v>
      </c>
    </row>
    <row r="45" spans="1:3" ht="30" x14ac:dyDescent="0.2">
      <c r="A45" s="22" t="s">
        <v>47</v>
      </c>
      <c r="B45" s="34" t="s">
        <v>48</v>
      </c>
      <c r="C45" s="35">
        <f>[7]С2!F18</f>
        <v>40220.845230503684</v>
      </c>
    </row>
    <row r="46" spans="1:3" ht="30" x14ac:dyDescent="0.2">
      <c r="A46" s="22" t="s">
        <v>49</v>
      </c>
      <c r="B46" s="54" t="s">
        <v>50</v>
      </c>
      <c r="C46" s="35">
        <f>IF([7]С2!F19&gt;0,[7]С2!F19,[7]С2!F20)</f>
        <v>23441.524932855718</v>
      </c>
    </row>
    <row r="47" spans="1:3" ht="46.5" customHeight="1" x14ac:dyDescent="0.2">
      <c r="A47" s="22" t="s">
        <v>51</v>
      </c>
      <c r="B47" s="55" t="s">
        <v>52</v>
      </c>
      <c r="C47" s="35">
        <f>[7]С2.1!E19</f>
        <v>-38</v>
      </c>
    </row>
    <row r="48" spans="1:3" ht="25.5" x14ac:dyDescent="0.2">
      <c r="A48" s="22" t="s">
        <v>53</v>
      </c>
      <c r="B48" s="55" t="s">
        <v>54</v>
      </c>
      <c r="C48" s="35" t="str">
        <f>[7]С2.1!E22</f>
        <v>нет</v>
      </c>
    </row>
    <row r="49" spans="1:3" ht="38.25" x14ac:dyDescent="0.2">
      <c r="A49" s="22" t="s">
        <v>55</v>
      </c>
      <c r="B49" s="56" t="s">
        <v>56</v>
      </c>
      <c r="C49" s="35">
        <f>[7]С2.2!E10</f>
        <v>1287</v>
      </c>
    </row>
    <row r="50" spans="1:3" ht="25.5" x14ac:dyDescent="0.2">
      <c r="A50" s="22" t="s">
        <v>57</v>
      </c>
      <c r="B50" s="57" t="s">
        <v>58</v>
      </c>
      <c r="C50" s="35">
        <f>[7]С2.2!E12</f>
        <v>5.97</v>
      </c>
    </row>
    <row r="51" spans="1:3" ht="52.5" x14ac:dyDescent="0.2">
      <c r="A51" s="22" t="s">
        <v>59</v>
      </c>
      <c r="B51" s="58" t="s">
        <v>60</v>
      </c>
      <c r="C51" s="35">
        <f>[7]С2.2!E13</f>
        <v>1</v>
      </c>
    </row>
    <row r="52" spans="1:3" ht="27.75" x14ac:dyDescent="0.2">
      <c r="A52" s="22" t="s">
        <v>61</v>
      </c>
      <c r="B52" s="57" t="s">
        <v>62</v>
      </c>
      <c r="C52" s="35">
        <f>[7]С2.2!E14</f>
        <v>12104</v>
      </c>
    </row>
    <row r="53" spans="1:3" ht="79.5" customHeight="1" x14ac:dyDescent="0.2">
      <c r="A53" s="22" t="s">
        <v>63</v>
      </c>
      <c r="B53" s="58" t="s">
        <v>64</v>
      </c>
      <c r="C53" s="36">
        <f>[7]С2.2!E15</f>
        <v>4.8000000000000001E-2</v>
      </c>
    </row>
    <row r="54" spans="1:3" x14ac:dyDescent="0.2">
      <c r="A54" s="22" t="s">
        <v>65</v>
      </c>
      <c r="B54" s="58" t="s">
        <v>66</v>
      </c>
      <c r="C54" s="35">
        <f>[7]С2.2!E16</f>
        <v>1</v>
      </c>
    </row>
    <row r="55" spans="1:3" ht="15.75" x14ac:dyDescent="0.2">
      <c r="A55" s="22" t="s">
        <v>67</v>
      </c>
      <c r="B55" s="59" t="s">
        <v>68</v>
      </c>
      <c r="C55" s="35">
        <f>[7]С2!F21</f>
        <v>1</v>
      </c>
    </row>
    <row r="56" spans="1:3" ht="30" x14ac:dyDescent="0.2">
      <c r="A56" s="60" t="s">
        <v>69</v>
      </c>
      <c r="B56" s="34" t="s">
        <v>70</v>
      </c>
      <c r="C56" s="35">
        <f>[7]С2!F13</f>
        <v>210571.60987470482</v>
      </c>
    </row>
    <row r="57" spans="1:3" ht="30" x14ac:dyDescent="0.2">
      <c r="A57" s="60" t="s">
        <v>71</v>
      </c>
      <c r="B57" s="59" t="s">
        <v>72</v>
      </c>
      <c r="C57" s="35">
        <f>[7]С2!F14</f>
        <v>113455</v>
      </c>
    </row>
    <row r="58" spans="1:3" ht="15.75" x14ac:dyDescent="0.2">
      <c r="A58" s="60" t="s">
        <v>73</v>
      </c>
      <c r="B58" s="61" t="s">
        <v>74</v>
      </c>
      <c r="C58" s="41">
        <f>[7]С2!F15</f>
        <v>1.071</v>
      </c>
    </row>
    <row r="59" spans="1:3" ht="15.75" x14ac:dyDescent="0.2">
      <c r="A59" s="60" t="s">
        <v>75</v>
      </c>
      <c r="B59" s="61" t="s">
        <v>76</v>
      </c>
      <c r="C59" s="41">
        <f>[7]С2!F16</f>
        <v>1</v>
      </c>
    </row>
    <row r="60" spans="1:3" ht="17.25" x14ac:dyDescent="0.2">
      <c r="A60" s="60" t="s">
        <v>77</v>
      </c>
      <c r="B60" s="59" t="s">
        <v>78</v>
      </c>
      <c r="C60" s="35">
        <f>[7]С2!F17</f>
        <v>1.01</v>
      </c>
    </row>
    <row r="61" spans="1:3" s="64" customFormat="1" ht="14.25" x14ac:dyDescent="0.2">
      <c r="A61" s="60" t="s">
        <v>79</v>
      </c>
      <c r="B61" s="62" t="s">
        <v>80</v>
      </c>
      <c r="C61" s="63">
        <f>[7]С2!F33</f>
        <v>10</v>
      </c>
    </row>
    <row r="62" spans="1:3" ht="30" x14ac:dyDescent="0.2">
      <c r="A62" s="60" t="s">
        <v>81</v>
      </c>
      <c r="B62" s="65" t="s">
        <v>82</v>
      </c>
      <c r="C62" s="35">
        <f>[7]С2!F26</f>
        <v>1183.2684352822318</v>
      </c>
    </row>
    <row r="63" spans="1:3" ht="168" customHeight="1" x14ac:dyDescent="0.2">
      <c r="A63" s="60" t="s">
        <v>83</v>
      </c>
      <c r="B63" s="54" t="s">
        <v>84</v>
      </c>
      <c r="C63" s="35">
        <f>[7]С2!F27</f>
        <v>0.16419829999999999</v>
      </c>
    </row>
    <row r="64" spans="1:3" ht="17.25" x14ac:dyDescent="0.2">
      <c r="A64" s="60" t="s">
        <v>85</v>
      </c>
      <c r="B64" s="59" t="s">
        <v>86</v>
      </c>
      <c r="C64" s="63">
        <f>[7]С2!F28</f>
        <v>4200</v>
      </c>
    </row>
    <row r="65" spans="1:3" ht="42.75" x14ac:dyDescent="0.2">
      <c r="A65" s="60" t="s">
        <v>87</v>
      </c>
      <c r="B65" s="34" t="s">
        <v>88</v>
      </c>
      <c r="C65" s="35">
        <f>[7]С2!F22</f>
        <v>4298.6978080550834</v>
      </c>
    </row>
    <row r="66" spans="1:3" ht="30" x14ac:dyDescent="0.2">
      <c r="A66" s="60" t="s">
        <v>89</v>
      </c>
      <c r="B66" s="61" t="s">
        <v>90</v>
      </c>
      <c r="C66" s="35">
        <f>[7]С2!F23</f>
        <v>1990</v>
      </c>
    </row>
    <row r="67" spans="1:3" ht="30" x14ac:dyDescent="0.2">
      <c r="A67" s="60" t="s">
        <v>91</v>
      </c>
      <c r="B67" s="54" t="s">
        <v>92</v>
      </c>
      <c r="C67" s="35">
        <f>[7]С2.1!E27</f>
        <v>246.24401</v>
      </c>
    </row>
    <row r="68" spans="1:3" ht="73.5" customHeight="1" x14ac:dyDescent="0.2">
      <c r="A68" s="60" t="s">
        <v>93</v>
      </c>
      <c r="B68" s="66" t="s">
        <v>94</v>
      </c>
      <c r="C68" s="53" t="str">
        <f>[7]С2.3!E21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[7]С2.3!E11</f>
        <v>9.89</v>
      </c>
    </row>
    <row r="70" spans="1:3" ht="25.5" x14ac:dyDescent="0.2">
      <c r="A70" s="60" t="s">
        <v>97</v>
      </c>
      <c r="B70" s="67" t="s">
        <v>98</v>
      </c>
      <c r="C70" s="63">
        <f>[7]С2.3!E13</f>
        <v>300</v>
      </c>
    </row>
    <row r="71" spans="1:3" ht="192.75" customHeight="1" x14ac:dyDescent="0.2">
      <c r="A71" s="60" t="s">
        <v>99</v>
      </c>
      <c r="B71" s="66" t="s">
        <v>100</v>
      </c>
      <c r="C71" s="69">
        <f>IF([7]С2.3!E22&gt;0,[7]С2.3!E22,[7]С2.3!E14)</f>
        <v>8809</v>
      </c>
    </row>
    <row r="72" spans="1:3" ht="192.75" customHeight="1" x14ac:dyDescent="0.2">
      <c r="A72" s="60" t="s">
        <v>101</v>
      </c>
      <c r="B72" s="66" t="s">
        <v>102</v>
      </c>
      <c r="C72" s="69">
        <f>IF([7]С2.3!E23&gt;0,[7]С2.3!E23,[7]С2.3!E15)</f>
        <v>530.41</v>
      </c>
    </row>
    <row r="73" spans="1:3" ht="30" x14ac:dyDescent="0.2">
      <c r="A73" s="60" t="s">
        <v>103</v>
      </c>
      <c r="B73" s="54" t="s">
        <v>104</v>
      </c>
      <c r="C73" s="35">
        <f>[7]С2.1!E28</f>
        <v>269.12432000000001</v>
      </c>
    </row>
    <row r="74" spans="1:3" ht="87" customHeight="1" x14ac:dyDescent="0.2">
      <c r="A74" s="60" t="s">
        <v>105</v>
      </c>
      <c r="B74" s="66" t="s">
        <v>106</v>
      </c>
      <c r="C74" s="53" t="str">
        <f>[7]С2.3!E25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[7]С2.3!E12</f>
        <v>0.56000000000000005</v>
      </c>
    </row>
    <row r="76" spans="1:3" ht="25.5" x14ac:dyDescent="0.2">
      <c r="A76" s="60" t="s">
        <v>109</v>
      </c>
      <c r="B76" s="67" t="s">
        <v>98</v>
      </c>
      <c r="C76" s="63">
        <f>[7]С2.3!E13</f>
        <v>300</v>
      </c>
    </row>
    <row r="77" spans="1:3" ht="183" customHeight="1" x14ac:dyDescent="0.2">
      <c r="A77" s="60" t="s">
        <v>110</v>
      </c>
      <c r="B77" s="70" t="s">
        <v>111</v>
      </c>
      <c r="C77" s="69">
        <f>IF([7]С2.3!E26&gt;0,[7]С2.3!E26,[7]С2.3!E16)</f>
        <v>21397</v>
      </c>
    </row>
    <row r="78" spans="1:3" ht="186.75" customHeight="1" x14ac:dyDescent="0.2">
      <c r="A78" s="60" t="s">
        <v>112</v>
      </c>
      <c r="B78" s="70" t="s">
        <v>113</v>
      </c>
      <c r="C78" s="69">
        <f>IF([7]С2.3!E27&gt;0,[7]С2.3!E27,[7]С2.3!E17)</f>
        <v>857.14</v>
      </c>
    </row>
    <row r="79" spans="1:3" ht="17.25" x14ac:dyDescent="0.2">
      <c r="A79" s="60" t="s">
        <v>114</v>
      </c>
      <c r="B79" s="34" t="s">
        <v>115</v>
      </c>
      <c r="C79" s="36">
        <f>[7]С2!F29</f>
        <v>0.21369165990259753</v>
      </c>
    </row>
    <row r="80" spans="1:3" ht="30" x14ac:dyDescent="0.2">
      <c r="A80" s="60" t="s">
        <v>116</v>
      </c>
      <c r="B80" s="54" t="s">
        <v>117</v>
      </c>
      <c r="C80" s="71">
        <f>[7]С2!F30</f>
        <v>0.20047619047619047</v>
      </c>
    </row>
    <row r="81" spans="1:3" ht="17.25" x14ac:dyDescent="0.2">
      <c r="A81" s="60" t="s">
        <v>118</v>
      </c>
      <c r="B81" s="72" t="s">
        <v>119</v>
      </c>
      <c r="C81" s="36">
        <f>[7]С2!F31</f>
        <v>0.13880000000000001</v>
      </c>
    </row>
    <row r="82" spans="1:3" s="64" customFormat="1" ht="18" thickBot="1" x14ac:dyDescent="0.25">
      <c r="A82" s="73" t="s">
        <v>120</v>
      </c>
      <c r="B82" s="74" t="s">
        <v>121</v>
      </c>
      <c r="C82" s="75">
        <f>[7]С2!F32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[7]С3!F14</f>
        <v>15661.317373437056</v>
      </c>
    </row>
    <row r="86" spans="1:3" s="64" customFormat="1" ht="42.75" x14ac:dyDescent="0.2">
      <c r="A86" s="78" t="s">
        <v>126</v>
      </c>
      <c r="B86" s="54" t="s">
        <v>127</v>
      </c>
      <c r="C86" s="79">
        <f>[7]С3!F15</f>
        <v>0.25</v>
      </c>
    </row>
    <row r="87" spans="1:3" s="64" customFormat="1" ht="14.25" x14ac:dyDescent="0.2">
      <c r="A87" s="78" t="s">
        <v>128</v>
      </c>
      <c r="B87" s="80" t="s">
        <v>129</v>
      </c>
      <c r="C87" s="63">
        <f>[7]С3!F18</f>
        <v>15</v>
      </c>
    </row>
    <row r="88" spans="1:3" s="64" customFormat="1" ht="17.25" x14ac:dyDescent="0.2">
      <c r="A88" s="78" t="s">
        <v>130</v>
      </c>
      <c r="B88" s="34" t="s">
        <v>131</v>
      </c>
      <c r="C88" s="35">
        <f>[7]С3!F19</f>
        <v>3741.3369093945325</v>
      </c>
    </row>
    <row r="89" spans="1:3" s="64" customFormat="1" ht="55.5" x14ac:dyDescent="0.2">
      <c r="A89" s="78" t="s">
        <v>132</v>
      </c>
      <c r="B89" s="54" t="s">
        <v>133</v>
      </c>
      <c r="C89" s="81">
        <f>[7]С3!F20</f>
        <v>2.1999999999999999E-2</v>
      </c>
    </row>
    <row r="90" spans="1:3" s="64" customFormat="1" ht="14.25" x14ac:dyDescent="0.2">
      <c r="A90" s="78" t="s">
        <v>134</v>
      </c>
      <c r="B90" s="59" t="s">
        <v>80</v>
      </c>
      <c r="C90" s="63">
        <f>[7]С3!F21</f>
        <v>10</v>
      </c>
    </row>
    <row r="91" spans="1:3" s="64" customFormat="1" ht="17.25" x14ac:dyDescent="0.2">
      <c r="A91" s="78" t="s">
        <v>135</v>
      </c>
      <c r="B91" s="34" t="s">
        <v>136</v>
      </c>
      <c r="C91" s="35">
        <f>[7]С3!F22</f>
        <v>3.5498053058466956</v>
      </c>
    </row>
    <row r="92" spans="1:3" s="64" customFormat="1" ht="57" customHeight="1" x14ac:dyDescent="0.2">
      <c r="A92" s="78" t="s">
        <v>137</v>
      </c>
      <c r="B92" s="54" t="s">
        <v>138</v>
      </c>
      <c r="C92" s="81">
        <f>[7]С3!F23</f>
        <v>3.0000000000000001E-3</v>
      </c>
    </row>
    <row r="93" spans="1:3" s="64" customFormat="1" ht="27.75" thickBot="1" x14ac:dyDescent="0.25">
      <c r="A93" s="82" t="s">
        <v>139</v>
      </c>
      <c r="B93" s="83" t="s">
        <v>140</v>
      </c>
      <c r="C93" s="84">
        <f>[7]С3!F24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[7]С4!F16</f>
        <v>1652.5</v>
      </c>
    </row>
    <row r="97" spans="1:3" ht="30" x14ac:dyDescent="0.2">
      <c r="A97" s="60" t="s">
        <v>145</v>
      </c>
      <c r="B97" s="59" t="s">
        <v>146</v>
      </c>
      <c r="C97" s="35">
        <f>[7]С4!F17</f>
        <v>73547</v>
      </c>
    </row>
    <row r="98" spans="1:3" ht="17.25" x14ac:dyDescent="0.2">
      <c r="A98" s="60" t="s">
        <v>147</v>
      </c>
      <c r="B98" s="59" t="s">
        <v>148</v>
      </c>
      <c r="C98" s="41">
        <f>[7]С4!F18</f>
        <v>0.02</v>
      </c>
    </row>
    <row r="99" spans="1:3" ht="30" x14ac:dyDescent="0.2">
      <c r="A99" s="60" t="s">
        <v>149</v>
      </c>
      <c r="B99" s="59" t="s">
        <v>150</v>
      </c>
      <c r="C99" s="35">
        <f>[7]С4!F19</f>
        <v>12104</v>
      </c>
    </row>
    <row r="100" spans="1:3" ht="31.5" x14ac:dyDescent="0.2">
      <c r="A100" s="60" t="s">
        <v>151</v>
      </c>
      <c r="B100" s="59" t="s">
        <v>152</v>
      </c>
      <c r="C100" s="41">
        <f>[7]С4!F20</f>
        <v>1.4999999999999999E-2</v>
      </c>
    </row>
    <row r="101" spans="1:3" ht="30" x14ac:dyDescent="0.2">
      <c r="A101" s="60" t="s">
        <v>153</v>
      </c>
      <c r="B101" s="34" t="s">
        <v>154</v>
      </c>
      <c r="C101" s="35">
        <f>[7]С4!F21</f>
        <v>1933.1949342509995</v>
      </c>
    </row>
    <row r="102" spans="1:3" ht="35.25" customHeight="1" x14ac:dyDescent="0.2">
      <c r="A102" s="60" t="s">
        <v>155</v>
      </c>
      <c r="B102" s="54" t="s">
        <v>156</v>
      </c>
      <c r="C102" s="86" t="str">
        <f>IF([7]С4.2!F8="да",[7]С4.2!D21,[7]С4.2!D15)</f>
        <v>АО "Новосибирскэнергосбыт"</v>
      </c>
    </row>
    <row r="103" spans="1:3" ht="68.25" x14ac:dyDescent="0.2">
      <c r="A103" s="60" t="s">
        <v>157</v>
      </c>
      <c r="B103" s="54" t="s">
        <v>158</v>
      </c>
      <c r="C103" s="35">
        <f>[7]С4!F22</f>
        <v>3.6112641666666665</v>
      </c>
    </row>
    <row r="104" spans="1:3" ht="30" x14ac:dyDescent="0.2">
      <c r="A104" s="60" t="s">
        <v>159</v>
      </c>
      <c r="B104" s="59" t="s">
        <v>160</v>
      </c>
      <c r="C104" s="35">
        <f>[7]С4!F23</f>
        <v>180</v>
      </c>
    </row>
    <row r="105" spans="1:3" ht="14.25" x14ac:dyDescent="0.2">
      <c r="A105" s="60" t="s">
        <v>161</v>
      </c>
      <c r="B105" s="54" t="s">
        <v>162</v>
      </c>
      <c r="C105" s="35">
        <f>[7]С4!F24</f>
        <v>8497.1999999999989</v>
      </c>
    </row>
    <row r="106" spans="1:3" ht="14.25" x14ac:dyDescent="0.2">
      <c r="A106" s="60" t="s">
        <v>163</v>
      </c>
      <c r="B106" s="59" t="s">
        <v>164</v>
      </c>
      <c r="C106" s="41">
        <f>[7]С4!F25</f>
        <v>0.35</v>
      </c>
    </row>
    <row r="107" spans="1:3" ht="17.25" x14ac:dyDescent="0.2">
      <c r="A107" s="60" t="s">
        <v>165</v>
      </c>
      <c r="B107" s="34" t="s">
        <v>166</v>
      </c>
      <c r="C107" s="35">
        <f>[7]С4!F26</f>
        <v>42.048929999999999</v>
      </c>
    </row>
    <row r="108" spans="1:3" ht="75.75" customHeight="1" x14ac:dyDescent="0.2">
      <c r="A108" s="60" t="s">
        <v>167</v>
      </c>
      <c r="B108" s="54" t="s">
        <v>94</v>
      </c>
      <c r="C108" s="86" t="str">
        <f>[7]С4.3!E16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[7]С4.3!E17</f>
        <v>11.99</v>
      </c>
    </row>
    <row r="110" spans="1:3" ht="79.5" customHeight="1" x14ac:dyDescent="0.2">
      <c r="A110" s="60" t="s">
        <v>170</v>
      </c>
      <c r="B110" s="54" t="s">
        <v>106</v>
      </c>
      <c r="C110" s="86" t="str">
        <f>[7]С4.3!E18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[7]С4.3!E19</f>
        <v>0</v>
      </c>
    </row>
    <row r="112" spans="1:3" x14ac:dyDescent="0.2">
      <c r="A112" s="60" t="s">
        <v>173</v>
      </c>
      <c r="B112" s="59" t="s">
        <v>174</v>
      </c>
      <c r="C112" s="35">
        <f>[7]С4.3!E11</f>
        <v>1871</v>
      </c>
    </row>
    <row r="113" spans="1:3" x14ac:dyDescent="0.2">
      <c r="A113" s="60" t="s">
        <v>175</v>
      </c>
      <c r="B113" s="59" t="s">
        <v>176</v>
      </c>
      <c r="C113" s="53">
        <f>[7]С4.3!E12</f>
        <v>1636</v>
      </c>
    </row>
    <row r="114" spans="1:3" x14ac:dyDescent="0.2">
      <c r="A114" s="60" t="s">
        <v>177</v>
      </c>
      <c r="B114" s="59" t="s">
        <v>178</v>
      </c>
      <c r="C114" s="53">
        <f>[7]С4.3!E13</f>
        <v>204</v>
      </c>
    </row>
    <row r="115" spans="1:3" ht="30" x14ac:dyDescent="0.2">
      <c r="A115" s="60" t="s">
        <v>179</v>
      </c>
      <c r="B115" s="34" t="s">
        <v>180</v>
      </c>
      <c r="C115" s="35">
        <f>[7]С4!F27</f>
        <v>1326.0219970470876</v>
      </c>
    </row>
    <row r="116" spans="1:3" ht="25.5" x14ac:dyDescent="0.2">
      <c r="A116" s="60" t="s">
        <v>181</v>
      </c>
      <c r="B116" s="54" t="s">
        <v>182</v>
      </c>
      <c r="C116" s="35">
        <f>[7]С4!F28</f>
        <v>1018.4500745369336</v>
      </c>
    </row>
    <row r="117" spans="1:3" ht="42.75" x14ac:dyDescent="0.2">
      <c r="A117" s="60" t="s">
        <v>183</v>
      </c>
      <c r="B117" s="54" t="s">
        <v>184</v>
      </c>
      <c r="C117" s="35">
        <f>[7]С4!F29</f>
        <v>307.57192251015391</v>
      </c>
    </row>
    <row r="118" spans="1:3" ht="30" x14ac:dyDescent="0.2">
      <c r="A118" s="60" t="s">
        <v>185</v>
      </c>
      <c r="B118" s="40" t="s">
        <v>186</v>
      </c>
      <c r="C118" s="35">
        <f>[7]С4!F30</f>
        <v>2644.9723612762832</v>
      </c>
    </row>
    <row r="119" spans="1:3" ht="42.75" x14ac:dyDescent="0.2">
      <c r="A119" s="60" t="s">
        <v>187</v>
      </c>
      <c r="B119" s="87" t="s">
        <v>188</v>
      </c>
      <c r="C119" s="35">
        <f>[7]С4!F33</f>
        <v>1415.5281711058844</v>
      </c>
    </row>
    <row r="120" spans="1:3" ht="30" x14ac:dyDescent="0.2">
      <c r="A120" s="60" t="s">
        <v>189</v>
      </c>
      <c r="B120" s="88" t="s">
        <v>190</v>
      </c>
      <c r="C120" s="35">
        <f>[7]С4!F35</f>
        <v>18.902267999999999</v>
      </c>
    </row>
    <row r="121" spans="1:3" ht="14.25" x14ac:dyDescent="0.2">
      <c r="A121" s="60" t="s">
        <v>191</v>
      </c>
      <c r="B121" s="57" t="s">
        <v>192</v>
      </c>
      <c r="C121" s="35">
        <f>[7]С4!F36</f>
        <v>14319.9</v>
      </c>
    </row>
    <row r="122" spans="1:3" ht="43.5" customHeight="1" thickBot="1" x14ac:dyDescent="0.25">
      <c r="A122" s="73" t="s">
        <v>193</v>
      </c>
      <c r="B122" s="89" t="s">
        <v>194</v>
      </c>
      <c r="C122" s="84">
        <f>[7]С4!F37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[7]С5!F17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[7]С2!F37</f>
        <v>20.818139999999996</v>
      </c>
    </row>
    <row r="136" spans="1:3" ht="14.25" x14ac:dyDescent="0.2">
      <c r="A136" s="60" t="s">
        <v>216</v>
      </c>
      <c r="B136" s="102" t="s">
        <v>217</v>
      </c>
      <c r="C136" s="35">
        <f>[7]С2!F38</f>
        <v>7</v>
      </c>
    </row>
    <row r="137" spans="1:3" ht="17.25" x14ac:dyDescent="0.2">
      <c r="A137" s="60" t="s">
        <v>218</v>
      </c>
      <c r="B137" s="102" t="s">
        <v>219</v>
      </c>
      <c r="C137" s="35">
        <f>[7]С2!F40</f>
        <v>0.97</v>
      </c>
    </row>
    <row r="138" spans="1:3" ht="15" thickBot="1" x14ac:dyDescent="0.25">
      <c r="A138" s="73" t="s">
        <v>220</v>
      </c>
      <c r="B138" s="103" t="s">
        <v>221</v>
      </c>
      <c r="C138" s="47">
        <f>[7]С2!F42</f>
        <v>0.35</v>
      </c>
    </row>
    <row r="139" spans="1:3" s="90" customFormat="1" ht="13.5" thickBot="1" x14ac:dyDescent="0.25">
      <c r="A139" s="48"/>
      <c r="B139" s="76"/>
      <c r="C139" s="15"/>
    </row>
    <row r="140" spans="1:3" ht="30" x14ac:dyDescent="0.2">
      <c r="A140" s="85" t="s">
        <v>222</v>
      </c>
      <c r="B140" s="104" t="s">
        <v>223</v>
      </c>
      <c r="C140" s="105">
        <f>[7]С2!F35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[7]С2.5!$E$11</f>
        <v>-2.9000000000000026E-2</v>
      </c>
    </row>
    <row r="144" spans="1:3" x14ac:dyDescent="0.2">
      <c r="A144" s="107"/>
      <c r="B144" s="112">
        <f>B143+1</f>
        <v>2021</v>
      </c>
      <c r="C144" s="113">
        <f>[7]С2.5!$F$11</f>
        <v>0.245</v>
      </c>
    </row>
    <row r="145" spans="1:3" x14ac:dyDescent="0.2">
      <c r="A145" s="107"/>
      <c r="B145" s="112">
        <f t="shared" ref="B145:B208" si="0">B144+1</f>
        <v>2022</v>
      </c>
      <c r="C145" s="113">
        <f>[7]С2.5!$G$11</f>
        <v>0.114</v>
      </c>
    </row>
    <row r="146" spans="1:3" ht="13.5" thickBot="1" x14ac:dyDescent="0.25">
      <c r="A146" s="107"/>
      <c r="B146" s="114">
        <f t="shared" si="0"/>
        <v>2023</v>
      </c>
      <c r="C146" s="115">
        <f>[7]С2.5!$H$11</f>
        <v>0.04</v>
      </c>
    </row>
    <row r="147" spans="1:3" x14ac:dyDescent="0.2">
      <c r="A147" s="107"/>
      <c r="B147" s="116">
        <f t="shared" si="0"/>
        <v>2024</v>
      </c>
      <c r="C147" s="117">
        <f>[7]С2.5!$I$11</f>
        <v>0.121</v>
      </c>
    </row>
    <row r="148" spans="1:3" x14ac:dyDescent="0.2">
      <c r="A148" s="107"/>
      <c r="B148" s="112">
        <f t="shared" si="0"/>
        <v>2025</v>
      </c>
      <c r="C148" s="113">
        <f>[7]С2.5!$J$11</f>
        <v>0.03</v>
      </c>
    </row>
    <row r="149" spans="1:3" x14ac:dyDescent="0.2">
      <c r="A149" s="107"/>
      <c r="B149" s="112">
        <f t="shared" si="0"/>
        <v>2026</v>
      </c>
      <c r="C149" s="113">
        <f>[7]С2.5!$K$11</f>
        <v>6.0999999999999999E-2</v>
      </c>
    </row>
    <row r="150" spans="1:3" hidden="1" x14ac:dyDescent="0.2">
      <c r="A150" s="107"/>
      <c r="B150" s="112">
        <f t="shared" si="0"/>
        <v>2027</v>
      </c>
      <c r="C150" s="113">
        <f>[7]С2.5!$L$11</f>
        <v>3.2682303599220003E-2</v>
      </c>
    </row>
    <row r="151" spans="1:3" hidden="1" x14ac:dyDescent="0.2">
      <c r="A151" s="107"/>
      <c r="B151" s="112">
        <f t="shared" si="0"/>
        <v>2028</v>
      </c>
      <c r="C151" s="113">
        <f>[7]С2.5!$M$11</f>
        <v>0</v>
      </c>
    </row>
    <row r="152" spans="1:3" hidden="1" x14ac:dyDescent="0.2">
      <c r="A152" s="107"/>
      <c r="B152" s="112">
        <f t="shared" si="0"/>
        <v>2029</v>
      </c>
      <c r="C152" s="113">
        <f>[7]С2.5!$N$11</f>
        <v>0</v>
      </c>
    </row>
    <row r="153" spans="1:3" hidden="1" x14ac:dyDescent="0.2">
      <c r="A153" s="107"/>
      <c r="B153" s="112">
        <f t="shared" si="0"/>
        <v>2030</v>
      </c>
      <c r="C153" s="113">
        <f>[7]С2.5!$O$11</f>
        <v>0</v>
      </c>
    </row>
    <row r="154" spans="1:3" hidden="1" x14ac:dyDescent="0.2">
      <c r="A154" s="107"/>
      <c r="B154" s="112">
        <f t="shared" si="0"/>
        <v>2031</v>
      </c>
      <c r="C154" s="113">
        <f>[7]С2.5!$P$11</f>
        <v>0</v>
      </c>
    </row>
    <row r="155" spans="1:3" hidden="1" x14ac:dyDescent="0.2">
      <c r="A155" s="90"/>
      <c r="B155" s="112">
        <f t="shared" si="0"/>
        <v>2032</v>
      </c>
      <c r="C155" s="113">
        <f>[7]С2.5!$Q$11</f>
        <v>0</v>
      </c>
    </row>
    <row r="156" spans="1:3" hidden="1" x14ac:dyDescent="0.2">
      <c r="A156" s="90"/>
      <c r="B156" s="112">
        <f t="shared" si="0"/>
        <v>2033</v>
      </c>
      <c r="C156" s="113">
        <f>[7]С2.5!$R$11</f>
        <v>0</v>
      </c>
    </row>
    <row r="157" spans="1:3" hidden="1" x14ac:dyDescent="0.2">
      <c r="B157" s="112">
        <f t="shared" si="0"/>
        <v>2034</v>
      </c>
      <c r="C157" s="113">
        <f>[7]С2.5!$S$11</f>
        <v>0</v>
      </c>
    </row>
    <row r="158" spans="1:3" hidden="1" x14ac:dyDescent="0.2">
      <c r="B158" s="112">
        <f t="shared" si="0"/>
        <v>2035</v>
      </c>
      <c r="C158" s="113">
        <f>[7]С2.5!$T$11</f>
        <v>0</v>
      </c>
    </row>
    <row r="159" spans="1:3" hidden="1" x14ac:dyDescent="0.2">
      <c r="B159" s="112">
        <f t="shared" si="0"/>
        <v>2036</v>
      </c>
      <c r="C159" s="113">
        <f>[7]С2.5!$U$11</f>
        <v>0</v>
      </c>
    </row>
    <row r="160" spans="1:3" hidden="1" x14ac:dyDescent="0.2">
      <c r="B160" s="112">
        <f t="shared" si="0"/>
        <v>2037</v>
      </c>
      <c r="C160" s="113">
        <f>[7]С2.5!$V$11</f>
        <v>0</v>
      </c>
    </row>
    <row r="161" spans="2:3" hidden="1" x14ac:dyDescent="0.2">
      <c r="B161" s="112">
        <f t="shared" si="0"/>
        <v>2038</v>
      </c>
      <c r="C161" s="113">
        <f>[7]С2.5!$W$11</f>
        <v>0</v>
      </c>
    </row>
    <row r="162" spans="2:3" hidden="1" x14ac:dyDescent="0.2">
      <c r="B162" s="112">
        <f t="shared" si="0"/>
        <v>2039</v>
      </c>
      <c r="C162" s="113">
        <f>[7]С2.5!$X$11</f>
        <v>0</v>
      </c>
    </row>
    <row r="163" spans="2:3" hidden="1" x14ac:dyDescent="0.2">
      <c r="B163" s="112">
        <f t="shared" si="0"/>
        <v>2040</v>
      </c>
      <c r="C163" s="113">
        <f>[7]С2.5!$Y$11</f>
        <v>0</v>
      </c>
    </row>
    <row r="164" spans="2:3" hidden="1" x14ac:dyDescent="0.2">
      <c r="B164" s="112">
        <f t="shared" si="0"/>
        <v>2041</v>
      </c>
      <c r="C164" s="113">
        <f>[7]С2.5!$Z$11</f>
        <v>0</v>
      </c>
    </row>
    <row r="165" spans="2:3" hidden="1" x14ac:dyDescent="0.2">
      <c r="B165" s="112">
        <f t="shared" si="0"/>
        <v>2042</v>
      </c>
      <c r="C165" s="113">
        <f>[7]С2.5!$AA$11</f>
        <v>0</v>
      </c>
    </row>
    <row r="166" spans="2:3" hidden="1" x14ac:dyDescent="0.2">
      <c r="B166" s="112">
        <f t="shared" si="0"/>
        <v>2043</v>
      </c>
      <c r="C166" s="113">
        <f>[7]С2.5!$AB$11</f>
        <v>0</v>
      </c>
    </row>
    <row r="167" spans="2:3" hidden="1" x14ac:dyDescent="0.2">
      <c r="B167" s="112">
        <f t="shared" si="0"/>
        <v>2044</v>
      </c>
      <c r="C167" s="113">
        <f>[7]С2.5!$AC$11</f>
        <v>0</v>
      </c>
    </row>
    <row r="168" spans="2:3" hidden="1" x14ac:dyDescent="0.2">
      <c r="B168" s="112">
        <f t="shared" si="0"/>
        <v>2045</v>
      </c>
      <c r="C168" s="113">
        <f>[7]С2.5!$AD$11</f>
        <v>0</v>
      </c>
    </row>
    <row r="169" spans="2:3" hidden="1" x14ac:dyDescent="0.2">
      <c r="B169" s="112">
        <f t="shared" si="0"/>
        <v>2046</v>
      </c>
      <c r="C169" s="113">
        <f>[7]С2.5!$AE$11</f>
        <v>0</v>
      </c>
    </row>
    <row r="170" spans="2:3" hidden="1" x14ac:dyDescent="0.2">
      <c r="B170" s="112">
        <f t="shared" si="0"/>
        <v>2047</v>
      </c>
      <c r="C170" s="113">
        <f>[7]С2.5!$AF$11</f>
        <v>0</v>
      </c>
    </row>
    <row r="171" spans="2:3" hidden="1" x14ac:dyDescent="0.2">
      <c r="B171" s="112">
        <f t="shared" si="0"/>
        <v>2048</v>
      </c>
      <c r="C171" s="113">
        <f>[7]С2.5!$AG$11</f>
        <v>0</v>
      </c>
    </row>
    <row r="172" spans="2:3" hidden="1" x14ac:dyDescent="0.2">
      <c r="B172" s="112">
        <f t="shared" si="0"/>
        <v>2049</v>
      </c>
      <c r="C172" s="113">
        <f>[7]С2.5!$AH$11</f>
        <v>0</v>
      </c>
    </row>
    <row r="173" spans="2:3" hidden="1" x14ac:dyDescent="0.2">
      <c r="B173" s="112">
        <f t="shared" si="0"/>
        <v>2050</v>
      </c>
      <c r="C173" s="113">
        <f>[7]С2.5!$AI$11</f>
        <v>0</v>
      </c>
    </row>
    <row r="174" spans="2:3" hidden="1" x14ac:dyDescent="0.2">
      <c r="B174" s="112">
        <f t="shared" si="0"/>
        <v>2051</v>
      </c>
      <c r="C174" s="113">
        <f>[7]С2.5!$AJ$11</f>
        <v>0</v>
      </c>
    </row>
    <row r="175" spans="2:3" hidden="1" x14ac:dyDescent="0.2">
      <c r="B175" s="112">
        <f t="shared" si="0"/>
        <v>2052</v>
      </c>
      <c r="C175" s="113">
        <f>[7]С2.5!$AK$11</f>
        <v>0</v>
      </c>
    </row>
    <row r="176" spans="2:3" hidden="1" x14ac:dyDescent="0.2">
      <c r="B176" s="112">
        <f t="shared" si="0"/>
        <v>2053</v>
      </c>
      <c r="C176" s="113">
        <f>[7]С2.5!$AL$11</f>
        <v>0</v>
      </c>
    </row>
    <row r="177" spans="2:3" hidden="1" x14ac:dyDescent="0.2">
      <c r="B177" s="112">
        <f t="shared" si="0"/>
        <v>2054</v>
      </c>
      <c r="C177" s="113">
        <f>[7]С2.5!$AM$11</f>
        <v>0</v>
      </c>
    </row>
    <row r="178" spans="2:3" hidden="1" x14ac:dyDescent="0.2">
      <c r="B178" s="112">
        <f t="shared" si="0"/>
        <v>2055</v>
      </c>
      <c r="C178" s="113">
        <f>[7]С2.5!$AN$11</f>
        <v>0</v>
      </c>
    </row>
    <row r="179" spans="2:3" hidden="1" x14ac:dyDescent="0.2">
      <c r="B179" s="112">
        <f t="shared" si="0"/>
        <v>2056</v>
      </c>
      <c r="C179" s="113">
        <f>[7]С2.5!$AO$11</f>
        <v>0</v>
      </c>
    </row>
    <row r="180" spans="2:3" hidden="1" x14ac:dyDescent="0.2">
      <c r="B180" s="112">
        <f t="shared" si="0"/>
        <v>2057</v>
      </c>
      <c r="C180" s="113">
        <f>[7]С2.5!$AP$11</f>
        <v>0</v>
      </c>
    </row>
    <row r="181" spans="2:3" hidden="1" x14ac:dyDescent="0.2">
      <c r="B181" s="112">
        <f t="shared" si="0"/>
        <v>2058</v>
      </c>
      <c r="C181" s="113">
        <f>[7]С2.5!$AQ$11</f>
        <v>0</v>
      </c>
    </row>
    <row r="182" spans="2:3" hidden="1" x14ac:dyDescent="0.2">
      <c r="B182" s="112">
        <f t="shared" si="0"/>
        <v>2059</v>
      </c>
      <c r="C182" s="113">
        <f>[7]С2.5!$AR$11</f>
        <v>0</v>
      </c>
    </row>
    <row r="183" spans="2:3" hidden="1" x14ac:dyDescent="0.2">
      <c r="B183" s="112">
        <f t="shared" si="0"/>
        <v>2060</v>
      </c>
      <c r="C183" s="113">
        <f>[7]С2.5!$AS$11</f>
        <v>0</v>
      </c>
    </row>
    <row r="184" spans="2:3" hidden="1" x14ac:dyDescent="0.2">
      <c r="B184" s="112">
        <f t="shared" si="0"/>
        <v>2061</v>
      </c>
      <c r="C184" s="113">
        <f>[7]С2.5!$AT$11</f>
        <v>0</v>
      </c>
    </row>
    <row r="185" spans="2:3" hidden="1" x14ac:dyDescent="0.2">
      <c r="B185" s="112">
        <f t="shared" si="0"/>
        <v>2062</v>
      </c>
      <c r="C185" s="113">
        <f>[7]С2.5!$AU$11</f>
        <v>0</v>
      </c>
    </row>
    <row r="186" spans="2:3" hidden="1" x14ac:dyDescent="0.2">
      <c r="B186" s="112">
        <f t="shared" si="0"/>
        <v>2063</v>
      </c>
      <c r="C186" s="113">
        <f>[7]С2.5!$AV$11</f>
        <v>0</v>
      </c>
    </row>
    <row r="187" spans="2:3" hidden="1" x14ac:dyDescent="0.2">
      <c r="B187" s="112">
        <f t="shared" si="0"/>
        <v>2064</v>
      </c>
      <c r="C187" s="113">
        <f>[7]С2.5!$AW$11</f>
        <v>0</v>
      </c>
    </row>
    <row r="188" spans="2:3" hidden="1" x14ac:dyDescent="0.2">
      <c r="B188" s="112">
        <f t="shared" si="0"/>
        <v>2065</v>
      </c>
      <c r="C188" s="113">
        <f>[7]С2.5!$AX$11</f>
        <v>0</v>
      </c>
    </row>
    <row r="189" spans="2:3" hidden="1" x14ac:dyDescent="0.2">
      <c r="B189" s="112">
        <f t="shared" si="0"/>
        <v>2066</v>
      </c>
      <c r="C189" s="113">
        <f>[7]С2.5!$AY$11</f>
        <v>0</v>
      </c>
    </row>
    <row r="190" spans="2:3" hidden="1" x14ac:dyDescent="0.2">
      <c r="B190" s="112">
        <f t="shared" si="0"/>
        <v>2067</v>
      </c>
      <c r="C190" s="113">
        <f>[7]С2.5!$AZ$11</f>
        <v>0</v>
      </c>
    </row>
    <row r="191" spans="2:3" hidden="1" x14ac:dyDescent="0.2">
      <c r="B191" s="112">
        <f t="shared" si="0"/>
        <v>2068</v>
      </c>
      <c r="C191" s="113">
        <f>[7]С2.5!$BA$11</f>
        <v>0</v>
      </c>
    </row>
    <row r="192" spans="2:3" hidden="1" x14ac:dyDescent="0.2">
      <c r="B192" s="112">
        <f t="shared" si="0"/>
        <v>2069</v>
      </c>
      <c r="C192" s="113">
        <f>[7]С2.5!$BB$11</f>
        <v>0</v>
      </c>
    </row>
    <row r="193" spans="2:3" hidden="1" x14ac:dyDescent="0.2">
      <c r="B193" s="112">
        <f t="shared" si="0"/>
        <v>2070</v>
      </c>
      <c r="C193" s="113">
        <f>[7]С2.5!$BC$11</f>
        <v>0</v>
      </c>
    </row>
    <row r="194" spans="2:3" hidden="1" x14ac:dyDescent="0.2">
      <c r="B194" s="112">
        <f t="shared" si="0"/>
        <v>2071</v>
      </c>
      <c r="C194" s="113">
        <f>[7]С2.5!$BD$11</f>
        <v>0</v>
      </c>
    </row>
    <row r="195" spans="2:3" hidden="1" x14ac:dyDescent="0.2">
      <c r="B195" s="112">
        <f t="shared" si="0"/>
        <v>2072</v>
      </c>
      <c r="C195" s="113">
        <f>[7]С2.5!$BE$11</f>
        <v>0</v>
      </c>
    </row>
    <row r="196" spans="2:3" hidden="1" x14ac:dyDescent="0.2">
      <c r="B196" s="112">
        <f t="shared" si="0"/>
        <v>2073</v>
      </c>
      <c r="C196" s="113">
        <f>[7]С2.5!$BF$11</f>
        <v>0</v>
      </c>
    </row>
    <row r="197" spans="2:3" hidden="1" x14ac:dyDescent="0.2">
      <c r="B197" s="112">
        <f t="shared" si="0"/>
        <v>2074</v>
      </c>
      <c r="C197" s="113">
        <f>[7]С2.5!$BG$11</f>
        <v>0</v>
      </c>
    </row>
    <row r="198" spans="2:3" hidden="1" x14ac:dyDescent="0.2">
      <c r="B198" s="112">
        <f t="shared" si="0"/>
        <v>2075</v>
      </c>
      <c r="C198" s="113">
        <f>[7]С2.5!$BH$11</f>
        <v>0</v>
      </c>
    </row>
    <row r="199" spans="2:3" hidden="1" x14ac:dyDescent="0.2">
      <c r="B199" s="112">
        <f t="shared" si="0"/>
        <v>2076</v>
      </c>
      <c r="C199" s="113">
        <f>[7]С2.5!$BI$11</f>
        <v>0</v>
      </c>
    </row>
    <row r="200" spans="2:3" hidden="1" x14ac:dyDescent="0.2">
      <c r="B200" s="112">
        <f t="shared" si="0"/>
        <v>2077</v>
      </c>
      <c r="C200" s="113">
        <f>[7]С2.5!$BJ$11</f>
        <v>0</v>
      </c>
    </row>
    <row r="201" spans="2:3" hidden="1" x14ac:dyDescent="0.2">
      <c r="B201" s="112">
        <f t="shared" si="0"/>
        <v>2078</v>
      </c>
      <c r="C201" s="113">
        <f>[7]С2.5!$BK$11</f>
        <v>0</v>
      </c>
    </row>
    <row r="202" spans="2:3" hidden="1" x14ac:dyDescent="0.2">
      <c r="B202" s="112">
        <f t="shared" si="0"/>
        <v>2079</v>
      </c>
      <c r="C202" s="113">
        <f>[7]С2.5!$BL$11</f>
        <v>0</v>
      </c>
    </row>
    <row r="203" spans="2:3" hidden="1" x14ac:dyDescent="0.2">
      <c r="B203" s="112">
        <f t="shared" si="0"/>
        <v>2080</v>
      </c>
      <c r="C203" s="113">
        <f>[7]С2.5!$BM$11</f>
        <v>0</v>
      </c>
    </row>
    <row r="204" spans="2:3" hidden="1" x14ac:dyDescent="0.2">
      <c r="B204" s="112">
        <f t="shared" si="0"/>
        <v>2081</v>
      </c>
      <c r="C204" s="113">
        <f>[7]С2.5!$BN$11</f>
        <v>0</v>
      </c>
    </row>
    <row r="205" spans="2:3" hidden="1" x14ac:dyDescent="0.2">
      <c r="B205" s="112">
        <f t="shared" si="0"/>
        <v>2082</v>
      </c>
      <c r="C205" s="113">
        <f>[7]С2.5!$BO$11</f>
        <v>0</v>
      </c>
    </row>
    <row r="206" spans="2:3" hidden="1" x14ac:dyDescent="0.2">
      <c r="B206" s="112">
        <f t="shared" si="0"/>
        <v>2083</v>
      </c>
      <c r="C206" s="113">
        <f>[7]С2.5!$BP$11</f>
        <v>0</v>
      </c>
    </row>
    <row r="207" spans="2:3" hidden="1" x14ac:dyDescent="0.2">
      <c r="B207" s="112">
        <f t="shared" si="0"/>
        <v>2084</v>
      </c>
      <c r="C207" s="113">
        <f>[7]С2.5!$BQ$11</f>
        <v>0</v>
      </c>
    </row>
    <row r="208" spans="2:3" hidden="1" x14ac:dyDescent="0.2">
      <c r="B208" s="112">
        <f t="shared" si="0"/>
        <v>2085</v>
      </c>
      <c r="C208" s="113">
        <f>[7]С2.5!$BR$11</f>
        <v>0</v>
      </c>
    </row>
    <row r="209" spans="2:3" hidden="1" x14ac:dyDescent="0.2">
      <c r="B209" s="112">
        <f t="shared" ref="B209:B223" si="1">B208+1</f>
        <v>2086</v>
      </c>
      <c r="C209" s="113">
        <f>[7]С2.5!$BS$11</f>
        <v>0</v>
      </c>
    </row>
    <row r="210" spans="2:3" hidden="1" x14ac:dyDescent="0.2">
      <c r="B210" s="112">
        <f t="shared" si="1"/>
        <v>2087</v>
      </c>
      <c r="C210" s="113">
        <f>[7]С2.5!$BT$11</f>
        <v>0</v>
      </c>
    </row>
    <row r="211" spans="2:3" hidden="1" x14ac:dyDescent="0.2">
      <c r="B211" s="112">
        <f t="shared" si="1"/>
        <v>2088</v>
      </c>
      <c r="C211" s="113">
        <f>[7]С2.5!$BU$11</f>
        <v>0</v>
      </c>
    </row>
    <row r="212" spans="2:3" hidden="1" x14ac:dyDescent="0.2">
      <c r="B212" s="112">
        <f t="shared" si="1"/>
        <v>2089</v>
      </c>
      <c r="C212" s="113">
        <f>[7]С2.5!$BV$11</f>
        <v>0</v>
      </c>
    </row>
    <row r="213" spans="2:3" hidden="1" x14ac:dyDescent="0.2">
      <c r="B213" s="112">
        <f t="shared" si="1"/>
        <v>2090</v>
      </c>
      <c r="C213" s="113">
        <f>[7]С2.5!$BW$11</f>
        <v>0</v>
      </c>
    </row>
    <row r="214" spans="2:3" hidden="1" x14ac:dyDescent="0.2">
      <c r="B214" s="112">
        <f t="shared" si="1"/>
        <v>2091</v>
      </c>
      <c r="C214" s="113">
        <f>[7]С2.5!$BX$11</f>
        <v>0</v>
      </c>
    </row>
    <row r="215" spans="2:3" hidden="1" x14ac:dyDescent="0.2">
      <c r="B215" s="112">
        <f t="shared" si="1"/>
        <v>2092</v>
      </c>
      <c r="C215" s="113">
        <f>[7]С2.5!$BY$11</f>
        <v>0</v>
      </c>
    </row>
    <row r="216" spans="2:3" hidden="1" x14ac:dyDescent="0.2">
      <c r="B216" s="112">
        <f t="shared" si="1"/>
        <v>2093</v>
      </c>
      <c r="C216" s="113">
        <f>[7]С2.5!$BZ$11</f>
        <v>0</v>
      </c>
    </row>
    <row r="217" spans="2:3" hidden="1" x14ac:dyDescent="0.2">
      <c r="B217" s="112">
        <f t="shared" si="1"/>
        <v>2094</v>
      </c>
      <c r="C217" s="113">
        <f>[7]С2.5!$CA$11</f>
        <v>0</v>
      </c>
    </row>
    <row r="218" spans="2:3" hidden="1" x14ac:dyDescent="0.2">
      <c r="B218" s="112">
        <f t="shared" si="1"/>
        <v>2095</v>
      </c>
      <c r="C218" s="113">
        <f>[7]С2.5!$CB$11</f>
        <v>0</v>
      </c>
    </row>
    <row r="219" spans="2:3" hidden="1" x14ac:dyDescent="0.2">
      <c r="B219" s="112">
        <f t="shared" si="1"/>
        <v>2096</v>
      </c>
      <c r="C219" s="113">
        <f>[7]С2.5!$CC$11</f>
        <v>0</v>
      </c>
    </row>
    <row r="220" spans="2:3" hidden="1" x14ac:dyDescent="0.2">
      <c r="B220" s="112">
        <f t="shared" si="1"/>
        <v>2097</v>
      </c>
      <c r="C220" s="113">
        <f>[7]С2.5!$CD$11</f>
        <v>0</v>
      </c>
    </row>
    <row r="221" spans="2:3" hidden="1" x14ac:dyDescent="0.2">
      <c r="B221" s="112">
        <f t="shared" si="1"/>
        <v>2098</v>
      </c>
      <c r="C221" s="113">
        <f>[7]С2.5!$CE$11</f>
        <v>0</v>
      </c>
    </row>
    <row r="222" spans="2:3" hidden="1" x14ac:dyDescent="0.2">
      <c r="B222" s="112">
        <f t="shared" si="1"/>
        <v>2099</v>
      </c>
      <c r="C222" s="113">
        <f>[7]С2.5!$CF$11</f>
        <v>0</v>
      </c>
    </row>
    <row r="223" spans="2:3" ht="13.5" hidden="1" thickBot="1" x14ac:dyDescent="0.25">
      <c r="B223" s="114">
        <f t="shared" si="1"/>
        <v>2100</v>
      </c>
      <c r="C223" s="115">
        <f>[7]С2.5!$CG$11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K19" sqref="K19"/>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[8]И1!D13</f>
        <v>Субъект Российской Федерации</v>
      </c>
      <c r="C4" s="10" t="str">
        <f>[8]И1!E13</f>
        <v>Новосибирская область</v>
      </c>
    </row>
    <row r="5" spans="1:3" ht="51.75" customHeight="1" x14ac:dyDescent="0.2">
      <c r="A5" s="8"/>
      <c r="B5" s="9" t="str">
        <f>[8]И1!D14</f>
        <v>Тип муниципального образования (выберите из списка)</v>
      </c>
      <c r="C5" s="10" t="str">
        <f>[8]И1!E14</f>
        <v>село Лозовское, Баганский муниципальный район</v>
      </c>
    </row>
    <row r="6" spans="1:3" x14ac:dyDescent="0.2">
      <c r="A6" s="8"/>
      <c r="B6" s="9" t="str">
        <f>IF([8]И1!E15="","",[8]И1!D15)</f>
        <v/>
      </c>
      <c r="C6" s="10" t="str">
        <f>IF([8]И1!E15="","",[8]И1!E15)</f>
        <v/>
      </c>
    </row>
    <row r="7" spans="1:3" x14ac:dyDescent="0.2">
      <c r="A7" s="8"/>
      <c r="B7" s="9" t="str">
        <f>[8]И1!D16</f>
        <v>Код ОКТМО</v>
      </c>
      <c r="C7" s="11" t="str">
        <f>[8]И1!E16</f>
        <v>50603407101</v>
      </c>
    </row>
    <row r="8" spans="1:3" x14ac:dyDescent="0.2">
      <c r="A8" s="8"/>
      <c r="B8" s="12" t="str">
        <f>[8]И1!D17</f>
        <v>Система теплоснабжения</v>
      </c>
      <c r="C8" s="13">
        <f>[8]И1!E17</f>
        <v>0</v>
      </c>
    </row>
    <row r="9" spans="1:3" x14ac:dyDescent="0.2">
      <c r="A9" s="8"/>
      <c r="B9" s="9" t="str">
        <f>[8]И1!D8</f>
        <v>Период регулирования (i)-й</v>
      </c>
      <c r="C9" s="14">
        <f>[8]И1!E8</f>
        <v>2026</v>
      </c>
    </row>
    <row r="10" spans="1:3" x14ac:dyDescent="0.2">
      <c r="A10" s="8"/>
      <c r="B10" s="9" t="str">
        <f>[8]И1!D9</f>
        <v>Период регулирования (i-1)-й</v>
      </c>
      <c r="C10" s="14">
        <f>[8]И1!E9</f>
        <v>2025</v>
      </c>
    </row>
    <row r="11" spans="1:3" x14ac:dyDescent="0.2">
      <c r="A11" s="8"/>
      <c r="B11" s="9" t="str">
        <f>[8]И1!D10</f>
        <v>Период регулирования (i-2)-й</v>
      </c>
      <c r="C11" s="14">
        <f>[8]И1!E10</f>
        <v>2024</v>
      </c>
    </row>
    <row r="12" spans="1:3" x14ac:dyDescent="0.2">
      <c r="A12" s="8"/>
      <c r="B12" s="9" t="str">
        <f>[8]И1!D11</f>
        <v>Базовый год (б)</v>
      </c>
      <c r="C12" s="14">
        <f>[8]И1!E11</f>
        <v>2019</v>
      </c>
    </row>
    <row r="13" spans="1:3" x14ac:dyDescent="0.2">
      <c r="A13" s="8"/>
      <c r="B13" s="9" t="str">
        <f>[8]И1!D18</f>
        <v>Вид топлива, использование которого преобладает в системе теплоснабжения</v>
      </c>
      <c r="C13" s="15" t="str">
        <f>[8]С1.1!E13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5569.3697307470811</v>
      </c>
    </row>
    <row r="18" spans="1:3" ht="42.75" x14ac:dyDescent="0.2">
      <c r="A18" s="22" t="s">
        <v>8</v>
      </c>
      <c r="B18" s="25" t="s">
        <v>9</v>
      </c>
      <c r="C18" s="26">
        <f>[8]С1!F12</f>
        <v>918.4565160383255</v>
      </c>
    </row>
    <row r="19" spans="1:3" ht="42.75" x14ac:dyDescent="0.2">
      <c r="A19" s="22" t="s">
        <v>10</v>
      </c>
      <c r="B19" s="25" t="s">
        <v>11</v>
      </c>
      <c r="C19" s="26">
        <f>[8]С2!F12</f>
        <v>3073.7630249962494</v>
      </c>
    </row>
    <row r="20" spans="1:3" ht="30" x14ac:dyDescent="0.2">
      <c r="A20" s="22" t="s">
        <v>12</v>
      </c>
      <c r="B20" s="25" t="s">
        <v>13</v>
      </c>
      <c r="C20" s="26">
        <f>[8]С3!F12</f>
        <v>932.17761472146105</v>
      </c>
    </row>
    <row r="21" spans="1:3" ht="42.75" x14ac:dyDescent="0.2">
      <c r="A21" s="22" t="s">
        <v>14</v>
      </c>
      <c r="B21" s="25" t="s">
        <v>15</v>
      </c>
      <c r="C21" s="26">
        <f>[8]С4!F12</f>
        <v>535.76924693718036</v>
      </c>
    </row>
    <row r="22" spans="1:3" ht="30" x14ac:dyDescent="0.2">
      <c r="A22" s="22" t="s">
        <v>16</v>
      </c>
      <c r="B22" s="25" t="s">
        <v>17</v>
      </c>
      <c r="C22" s="26">
        <f>[8]С5!F12</f>
        <v>109.20332805386434</v>
      </c>
    </row>
    <row r="23" spans="1:3" ht="43.5" thickBot="1" x14ac:dyDescent="0.25">
      <c r="A23" s="27" t="s">
        <v>18</v>
      </c>
      <c r="B23" s="106" t="s">
        <v>19</v>
      </c>
      <c r="C23" s="29" t="str">
        <f>[8]С6!F12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[8]С1.1!E16</f>
        <v>5100</v>
      </c>
    </row>
    <row r="29" spans="1:3" ht="57.75" customHeight="1" x14ac:dyDescent="0.2">
      <c r="A29" s="22" t="s">
        <v>10</v>
      </c>
      <c r="B29" s="34" t="s">
        <v>22</v>
      </c>
      <c r="C29" s="35">
        <f>[8]С1.1!E27</f>
        <v>3950</v>
      </c>
    </row>
    <row r="30" spans="1:3" ht="261.75" customHeight="1" x14ac:dyDescent="0.2">
      <c r="A30" s="22" t="s">
        <v>12</v>
      </c>
      <c r="B30" s="34" t="s">
        <v>23</v>
      </c>
      <c r="C30" s="36">
        <f>[8]С1.1!E19</f>
        <v>-0.11899999999999999</v>
      </c>
    </row>
    <row r="31" spans="1:3" ht="17.25" x14ac:dyDescent="0.2">
      <c r="A31" s="22" t="s">
        <v>14</v>
      </c>
      <c r="B31" s="34" t="s">
        <v>24</v>
      </c>
      <c r="C31" s="36">
        <f>[8]С1.1!E20</f>
        <v>4.0000000000000001E-3</v>
      </c>
    </row>
    <row r="32" spans="1:3" ht="30" x14ac:dyDescent="0.2">
      <c r="A32" s="22" t="s">
        <v>16</v>
      </c>
      <c r="B32" s="37" t="s">
        <v>25</v>
      </c>
      <c r="C32" s="38">
        <f>[8]С1!F13</f>
        <v>176.4</v>
      </c>
    </row>
    <row r="33" spans="1:3" x14ac:dyDescent="0.2">
      <c r="A33" s="22" t="s">
        <v>18</v>
      </c>
      <c r="B33" s="37" t="s">
        <v>26</v>
      </c>
      <c r="C33" s="39">
        <f>[8]С1!F16</f>
        <v>7000</v>
      </c>
    </row>
    <row r="34" spans="1:3" ht="14.25" x14ac:dyDescent="0.2">
      <c r="A34" s="22" t="s">
        <v>27</v>
      </c>
      <c r="B34" s="40" t="s">
        <v>28</v>
      </c>
      <c r="C34" s="41">
        <f>[8]С1!F17</f>
        <v>0.72857142857142854</v>
      </c>
    </row>
    <row r="35" spans="1:3" ht="15.75" x14ac:dyDescent="0.2">
      <c r="A35" s="42" t="s">
        <v>29</v>
      </c>
      <c r="B35" s="43" t="s">
        <v>30</v>
      </c>
      <c r="C35" s="41">
        <f>[8]С1!F20</f>
        <v>21.588411179999994</v>
      </c>
    </row>
    <row r="36" spans="1:3" ht="15.75" x14ac:dyDescent="0.2">
      <c r="A36" s="42" t="s">
        <v>31</v>
      </c>
      <c r="B36" s="44" t="s">
        <v>32</v>
      </c>
      <c r="C36" s="41">
        <f>[8]С1!F21</f>
        <v>20.818139999999996</v>
      </c>
    </row>
    <row r="37" spans="1:3" ht="14.25" x14ac:dyDescent="0.2">
      <c r="A37" s="42" t="s">
        <v>33</v>
      </c>
      <c r="B37" s="45" t="s">
        <v>34</v>
      </c>
      <c r="C37" s="41">
        <f>[8]С1!F22</f>
        <v>1.0369999999999999</v>
      </c>
    </row>
    <row r="38" spans="1:3" ht="53.25" thickBot="1" x14ac:dyDescent="0.25">
      <c r="A38" s="27" t="s">
        <v>35</v>
      </c>
      <c r="B38" s="46" t="s">
        <v>36</v>
      </c>
      <c r="C38" s="47">
        <f>[8]С1!F23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[8]С2.1!E12</f>
        <v>V</v>
      </c>
    </row>
    <row r="42" spans="1:3" ht="233.25" customHeight="1" x14ac:dyDescent="0.2">
      <c r="A42" s="22" t="s">
        <v>41</v>
      </c>
      <c r="B42" s="34" t="s">
        <v>42</v>
      </c>
      <c r="C42" s="52" t="str">
        <f>[8]С2.1!E13</f>
        <v>6 и менее баллов</v>
      </c>
    </row>
    <row r="43" spans="1:3" ht="144.75" customHeight="1" x14ac:dyDescent="0.2">
      <c r="A43" s="22" t="s">
        <v>43</v>
      </c>
      <c r="B43" s="34" t="s">
        <v>44</v>
      </c>
      <c r="C43" s="52" t="str">
        <f>[8]С2.1!E14</f>
        <v>от 200 до 500</v>
      </c>
    </row>
    <row r="44" spans="1:3" ht="25.5" x14ac:dyDescent="0.2">
      <c r="A44" s="22" t="s">
        <v>45</v>
      </c>
      <c r="B44" s="34" t="s">
        <v>46</v>
      </c>
      <c r="C44" s="53" t="str">
        <f>[8]С2.1!E15</f>
        <v>нет</v>
      </c>
    </row>
    <row r="45" spans="1:3" ht="30" x14ac:dyDescent="0.2">
      <c r="A45" s="22" t="s">
        <v>47</v>
      </c>
      <c r="B45" s="34" t="s">
        <v>48</v>
      </c>
      <c r="C45" s="35">
        <f>[8]С2!F18</f>
        <v>40220.845230503684</v>
      </c>
    </row>
    <row r="46" spans="1:3" ht="30" x14ac:dyDescent="0.2">
      <c r="A46" s="22" t="s">
        <v>49</v>
      </c>
      <c r="B46" s="54" t="s">
        <v>50</v>
      </c>
      <c r="C46" s="35">
        <f>IF([8]С2!F19&gt;0,[8]С2!F19,[8]С2!F20)</f>
        <v>23441.524932855718</v>
      </c>
    </row>
    <row r="47" spans="1:3" ht="46.5" customHeight="1" x14ac:dyDescent="0.2">
      <c r="A47" s="22" t="s">
        <v>51</v>
      </c>
      <c r="B47" s="55" t="s">
        <v>52</v>
      </c>
      <c r="C47" s="35">
        <f>[8]С2.1!E19</f>
        <v>-38</v>
      </c>
    </row>
    <row r="48" spans="1:3" ht="25.5" x14ac:dyDescent="0.2">
      <c r="A48" s="22" t="s">
        <v>53</v>
      </c>
      <c r="B48" s="55" t="s">
        <v>54</v>
      </c>
      <c r="C48" s="35" t="str">
        <f>[8]С2.1!E22</f>
        <v>нет</v>
      </c>
    </row>
    <row r="49" spans="1:3" ht="38.25" x14ac:dyDescent="0.2">
      <c r="A49" s="22" t="s">
        <v>55</v>
      </c>
      <c r="B49" s="56" t="s">
        <v>56</v>
      </c>
      <c r="C49" s="35">
        <f>[8]С2.2!E10</f>
        <v>1287</v>
      </c>
    </row>
    <row r="50" spans="1:3" ht="25.5" x14ac:dyDescent="0.2">
      <c r="A50" s="22" t="s">
        <v>57</v>
      </c>
      <c r="B50" s="57" t="s">
        <v>58</v>
      </c>
      <c r="C50" s="35">
        <f>[8]С2.2!E12</f>
        <v>5.97</v>
      </c>
    </row>
    <row r="51" spans="1:3" ht="52.5" x14ac:dyDescent="0.2">
      <c r="A51" s="22" t="s">
        <v>59</v>
      </c>
      <c r="B51" s="58" t="s">
        <v>60</v>
      </c>
      <c r="C51" s="35">
        <f>[8]С2.2!E13</f>
        <v>1</v>
      </c>
    </row>
    <row r="52" spans="1:3" ht="27.75" x14ac:dyDescent="0.2">
      <c r="A52" s="22" t="s">
        <v>61</v>
      </c>
      <c r="B52" s="57" t="s">
        <v>62</v>
      </c>
      <c r="C52" s="35">
        <f>[8]С2.2!E14</f>
        <v>12104</v>
      </c>
    </row>
    <row r="53" spans="1:3" ht="79.5" customHeight="1" x14ac:dyDescent="0.2">
      <c r="A53" s="22" t="s">
        <v>63</v>
      </c>
      <c r="B53" s="58" t="s">
        <v>64</v>
      </c>
      <c r="C53" s="36">
        <f>[8]С2.2!E15</f>
        <v>4.8000000000000001E-2</v>
      </c>
    </row>
    <row r="54" spans="1:3" x14ac:dyDescent="0.2">
      <c r="A54" s="22" t="s">
        <v>65</v>
      </c>
      <c r="B54" s="58" t="s">
        <v>66</v>
      </c>
      <c r="C54" s="35">
        <f>[8]С2.2!E16</f>
        <v>1</v>
      </c>
    </row>
    <row r="55" spans="1:3" ht="15.75" x14ac:dyDescent="0.2">
      <c r="A55" s="22" t="s">
        <v>67</v>
      </c>
      <c r="B55" s="59" t="s">
        <v>68</v>
      </c>
      <c r="C55" s="35">
        <f>[8]С2!F21</f>
        <v>1</v>
      </c>
    </row>
    <row r="56" spans="1:3" ht="30" x14ac:dyDescent="0.2">
      <c r="A56" s="60" t="s">
        <v>69</v>
      </c>
      <c r="B56" s="34" t="s">
        <v>70</v>
      </c>
      <c r="C56" s="35">
        <f>[8]С2!F13</f>
        <v>210571.60987470482</v>
      </c>
    </row>
    <row r="57" spans="1:3" ht="30" x14ac:dyDescent="0.2">
      <c r="A57" s="60" t="s">
        <v>71</v>
      </c>
      <c r="B57" s="59" t="s">
        <v>72</v>
      </c>
      <c r="C57" s="35">
        <f>[8]С2!F14</f>
        <v>113455</v>
      </c>
    </row>
    <row r="58" spans="1:3" ht="15.75" x14ac:dyDescent="0.2">
      <c r="A58" s="60" t="s">
        <v>73</v>
      </c>
      <c r="B58" s="61" t="s">
        <v>74</v>
      </c>
      <c r="C58" s="41">
        <f>[8]С2!F15</f>
        <v>1.071</v>
      </c>
    </row>
    <row r="59" spans="1:3" ht="15.75" x14ac:dyDescent="0.2">
      <c r="A59" s="60" t="s">
        <v>75</v>
      </c>
      <c r="B59" s="61" t="s">
        <v>76</v>
      </c>
      <c r="C59" s="41">
        <f>[8]С2!F16</f>
        <v>1</v>
      </c>
    </row>
    <row r="60" spans="1:3" ht="17.25" x14ac:dyDescent="0.2">
      <c r="A60" s="60" t="s">
        <v>77</v>
      </c>
      <c r="B60" s="59" t="s">
        <v>78</v>
      </c>
      <c r="C60" s="35">
        <f>[8]С2!F17</f>
        <v>1.01</v>
      </c>
    </row>
    <row r="61" spans="1:3" s="64" customFormat="1" ht="14.25" x14ac:dyDescent="0.2">
      <c r="A61" s="60" t="s">
        <v>79</v>
      </c>
      <c r="B61" s="62" t="s">
        <v>80</v>
      </c>
      <c r="C61" s="63">
        <f>[8]С2!F33</f>
        <v>10</v>
      </c>
    </row>
    <row r="62" spans="1:3" ht="30" x14ac:dyDescent="0.2">
      <c r="A62" s="60" t="s">
        <v>81</v>
      </c>
      <c r="B62" s="65" t="s">
        <v>82</v>
      </c>
      <c r="C62" s="35">
        <f>[8]С2!F26</f>
        <v>1183.2684352822318</v>
      </c>
    </row>
    <row r="63" spans="1:3" ht="168" customHeight="1" x14ac:dyDescent="0.2">
      <c r="A63" s="60" t="s">
        <v>83</v>
      </c>
      <c r="B63" s="54" t="s">
        <v>84</v>
      </c>
      <c r="C63" s="35">
        <f>[8]С2!F27</f>
        <v>0.16419829999999999</v>
      </c>
    </row>
    <row r="64" spans="1:3" ht="17.25" x14ac:dyDescent="0.2">
      <c r="A64" s="60" t="s">
        <v>85</v>
      </c>
      <c r="B64" s="59" t="s">
        <v>86</v>
      </c>
      <c r="C64" s="63">
        <f>[8]С2!F28</f>
        <v>4200</v>
      </c>
    </row>
    <row r="65" spans="1:3" ht="42.75" x14ac:dyDescent="0.2">
      <c r="A65" s="60" t="s">
        <v>87</v>
      </c>
      <c r="B65" s="34" t="s">
        <v>88</v>
      </c>
      <c r="C65" s="35">
        <f>[8]С2!F22</f>
        <v>4298.6978080550834</v>
      </c>
    </row>
    <row r="66" spans="1:3" ht="30" x14ac:dyDescent="0.2">
      <c r="A66" s="60" t="s">
        <v>89</v>
      </c>
      <c r="B66" s="61" t="s">
        <v>90</v>
      </c>
      <c r="C66" s="35">
        <f>[8]С2!F23</f>
        <v>1990</v>
      </c>
    </row>
    <row r="67" spans="1:3" ht="30" x14ac:dyDescent="0.2">
      <c r="A67" s="60" t="s">
        <v>91</v>
      </c>
      <c r="B67" s="54" t="s">
        <v>92</v>
      </c>
      <c r="C67" s="35">
        <f>[8]С2.1!E27</f>
        <v>246.24401</v>
      </c>
    </row>
    <row r="68" spans="1:3" ht="73.5" customHeight="1" x14ac:dyDescent="0.2">
      <c r="A68" s="60" t="s">
        <v>93</v>
      </c>
      <c r="B68" s="66" t="s">
        <v>94</v>
      </c>
      <c r="C68" s="53" t="str">
        <f>[8]С2.3!E21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[8]С2.3!E11</f>
        <v>9.89</v>
      </c>
    </row>
    <row r="70" spans="1:3" ht="25.5" x14ac:dyDescent="0.2">
      <c r="A70" s="60" t="s">
        <v>97</v>
      </c>
      <c r="B70" s="67" t="s">
        <v>98</v>
      </c>
      <c r="C70" s="63">
        <f>[8]С2.3!E13</f>
        <v>300</v>
      </c>
    </row>
    <row r="71" spans="1:3" ht="192.75" customHeight="1" x14ac:dyDescent="0.2">
      <c r="A71" s="60" t="s">
        <v>99</v>
      </c>
      <c r="B71" s="66" t="s">
        <v>100</v>
      </c>
      <c r="C71" s="69">
        <f>IF([8]С2.3!E22&gt;0,[8]С2.3!E22,[8]С2.3!E14)</f>
        <v>8809</v>
      </c>
    </row>
    <row r="72" spans="1:3" ht="192.75" customHeight="1" x14ac:dyDescent="0.2">
      <c r="A72" s="60" t="s">
        <v>101</v>
      </c>
      <c r="B72" s="66" t="s">
        <v>102</v>
      </c>
      <c r="C72" s="69">
        <f>IF([8]С2.3!E23&gt;0,[8]С2.3!E23,[8]С2.3!E15)</f>
        <v>530.41</v>
      </c>
    </row>
    <row r="73" spans="1:3" ht="30" x14ac:dyDescent="0.2">
      <c r="A73" s="60" t="s">
        <v>103</v>
      </c>
      <c r="B73" s="54" t="s">
        <v>104</v>
      </c>
      <c r="C73" s="35">
        <f>[8]С2.1!E28</f>
        <v>269.12432000000001</v>
      </c>
    </row>
    <row r="74" spans="1:3" ht="87" customHeight="1" x14ac:dyDescent="0.2">
      <c r="A74" s="60" t="s">
        <v>105</v>
      </c>
      <c r="B74" s="66" t="s">
        <v>106</v>
      </c>
      <c r="C74" s="53" t="str">
        <f>[8]С2.3!E25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[8]С2.3!E12</f>
        <v>0.56000000000000005</v>
      </c>
    </row>
    <row r="76" spans="1:3" ht="25.5" x14ac:dyDescent="0.2">
      <c r="A76" s="60" t="s">
        <v>109</v>
      </c>
      <c r="B76" s="67" t="s">
        <v>98</v>
      </c>
      <c r="C76" s="63">
        <f>[8]С2.3!E13</f>
        <v>300</v>
      </c>
    </row>
    <row r="77" spans="1:3" ht="183" customHeight="1" x14ac:dyDescent="0.2">
      <c r="A77" s="60" t="s">
        <v>110</v>
      </c>
      <c r="B77" s="70" t="s">
        <v>111</v>
      </c>
      <c r="C77" s="69">
        <f>IF([8]С2.3!E26&gt;0,[8]С2.3!E26,[8]С2.3!E16)</f>
        <v>21397</v>
      </c>
    </row>
    <row r="78" spans="1:3" ht="186.75" customHeight="1" x14ac:dyDescent="0.2">
      <c r="A78" s="60" t="s">
        <v>112</v>
      </c>
      <c r="B78" s="70" t="s">
        <v>113</v>
      </c>
      <c r="C78" s="69">
        <f>IF([8]С2.3!E27&gt;0,[8]С2.3!E27,[8]С2.3!E17)</f>
        <v>857.14</v>
      </c>
    </row>
    <row r="79" spans="1:3" ht="17.25" x14ac:dyDescent="0.2">
      <c r="A79" s="60" t="s">
        <v>114</v>
      </c>
      <c r="B79" s="34" t="s">
        <v>115</v>
      </c>
      <c r="C79" s="36">
        <f>[8]С2!F29</f>
        <v>0.21369165990259753</v>
      </c>
    </row>
    <row r="80" spans="1:3" ht="30" x14ac:dyDescent="0.2">
      <c r="A80" s="60" t="s">
        <v>116</v>
      </c>
      <c r="B80" s="54" t="s">
        <v>117</v>
      </c>
      <c r="C80" s="71">
        <f>[8]С2!F30</f>
        <v>0.20047619047619047</v>
      </c>
    </row>
    <row r="81" spans="1:3" ht="17.25" x14ac:dyDescent="0.2">
      <c r="A81" s="60" t="s">
        <v>118</v>
      </c>
      <c r="B81" s="72" t="s">
        <v>119</v>
      </c>
      <c r="C81" s="36">
        <f>[8]С2!F31</f>
        <v>0.13880000000000001</v>
      </c>
    </row>
    <row r="82" spans="1:3" s="64" customFormat="1" ht="18" thickBot="1" x14ac:dyDescent="0.25">
      <c r="A82" s="73" t="s">
        <v>120</v>
      </c>
      <c r="B82" s="74" t="s">
        <v>121</v>
      </c>
      <c r="C82" s="75">
        <f>[8]С2!F32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[8]С3!F14</f>
        <v>15661.317373437056</v>
      </c>
    </row>
    <row r="86" spans="1:3" s="64" customFormat="1" ht="42.75" x14ac:dyDescent="0.2">
      <c r="A86" s="78" t="s">
        <v>126</v>
      </c>
      <c r="B86" s="54" t="s">
        <v>127</v>
      </c>
      <c r="C86" s="79">
        <f>[8]С3!F15</f>
        <v>0.25</v>
      </c>
    </row>
    <row r="87" spans="1:3" s="64" customFormat="1" ht="14.25" x14ac:dyDescent="0.2">
      <c r="A87" s="78" t="s">
        <v>128</v>
      </c>
      <c r="B87" s="80" t="s">
        <v>129</v>
      </c>
      <c r="C87" s="63">
        <f>[8]С3!F18</f>
        <v>15</v>
      </c>
    </row>
    <row r="88" spans="1:3" s="64" customFormat="1" ht="17.25" x14ac:dyDescent="0.2">
      <c r="A88" s="78" t="s">
        <v>130</v>
      </c>
      <c r="B88" s="34" t="s">
        <v>131</v>
      </c>
      <c r="C88" s="35">
        <f>[8]С3!F19</f>
        <v>3741.3369093945325</v>
      </c>
    </row>
    <row r="89" spans="1:3" s="64" customFormat="1" ht="55.5" x14ac:dyDescent="0.2">
      <c r="A89" s="78" t="s">
        <v>132</v>
      </c>
      <c r="B89" s="54" t="s">
        <v>133</v>
      </c>
      <c r="C89" s="81">
        <f>[8]С3!F20</f>
        <v>2.1999999999999999E-2</v>
      </c>
    </row>
    <row r="90" spans="1:3" s="64" customFormat="1" ht="14.25" x14ac:dyDescent="0.2">
      <c r="A90" s="78" t="s">
        <v>134</v>
      </c>
      <c r="B90" s="59" t="s">
        <v>80</v>
      </c>
      <c r="C90" s="63">
        <f>[8]С3!F21</f>
        <v>10</v>
      </c>
    </row>
    <row r="91" spans="1:3" s="64" customFormat="1" ht="17.25" x14ac:dyDescent="0.2">
      <c r="A91" s="78" t="s">
        <v>135</v>
      </c>
      <c r="B91" s="34" t="s">
        <v>136</v>
      </c>
      <c r="C91" s="35">
        <f>[8]С3!F22</f>
        <v>3.5498053058466956</v>
      </c>
    </row>
    <row r="92" spans="1:3" s="64" customFormat="1" ht="57" customHeight="1" x14ac:dyDescent="0.2">
      <c r="A92" s="78" t="s">
        <v>137</v>
      </c>
      <c r="B92" s="54" t="s">
        <v>138</v>
      </c>
      <c r="C92" s="81">
        <f>[8]С3!F23</f>
        <v>3.0000000000000001E-3</v>
      </c>
    </row>
    <row r="93" spans="1:3" s="64" customFormat="1" ht="27.75" thickBot="1" x14ac:dyDescent="0.25">
      <c r="A93" s="82" t="s">
        <v>139</v>
      </c>
      <c r="B93" s="83" t="s">
        <v>140</v>
      </c>
      <c r="C93" s="84">
        <f>[8]С3!F24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[8]С4!F16</f>
        <v>1652.5</v>
      </c>
    </row>
    <row r="97" spans="1:3" ht="30" x14ac:dyDescent="0.2">
      <c r="A97" s="60" t="s">
        <v>145</v>
      </c>
      <c r="B97" s="59" t="s">
        <v>146</v>
      </c>
      <c r="C97" s="35">
        <f>[8]С4!F17</f>
        <v>73547</v>
      </c>
    </row>
    <row r="98" spans="1:3" ht="17.25" x14ac:dyDescent="0.2">
      <c r="A98" s="60" t="s">
        <v>147</v>
      </c>
      <c r="B98" s="59" t="s">
        <v>148</v>
      </c>
      <c r="C98" s="41">
        <f>[8]С4!F18</f>
        <v>0.02</v>
      </c>
    </row>
    <row r="99" spans="1:3" ht="30" x14ac:dyDescent="0.2">
      <c r="A99" s="60" t="s">
        <v>149</v>
      </c>
      <c r="B99" s="59" t="s">
        <v>150</v>
      </c>
      <c r="C99" s="35">
        <f>[8]С4!F19</f>
        <v>12104</v>
      </c>
    </row>
    <row r="100" spans="1:3" ht="31.5" x14ac:dyDescent="0.2">
      <c r="A100" s="60" t="s">
        <v>151</v>
      </c>
      <c r="B100" s="59" t="s">
        <v>152</v>
      </c>
      <c r="C100" s="41">
        <f>[8]С4!F20</f>
        <v>1.4999999999999999E-2</v>
      </c>
    </row>
    <row r="101" spans="1:3" ht="30" x14ac:dyDescent="0.2">
      <c r="A101" s="60" t="s">
        <v>153</v>
      </c>
      <c r="B101" s="34" t="s">
        <v>154</v>
      </c>
      <c r="C101" s="35">
        <f>[8]С4!F21</f>
        <v>1933.1949342509995</v>
      </c>
    </row>
    <row r="102" spans="1:3" ht="35.25" customHeight="1" x14ac:dyDescent="0.2">
      <c r="A102" s="60" t="s">
        <v>155</v>
      </c>
      <c r="B102" s="54" t="s">
        <v>156</v>
      </c>
      <c r="C102" s="86" t="str">
        <f>IF([8]С4.2!F8="да",[8]С4.2!D21,[8]С4.2!D15)</f>
        <v>АО "Новосибирскэнергосбыт"</v>
      </c>
    </row>
    <row r="103" spans="1:3" ht="68.25" x14ac:dyDescent="0.2">
      <c r="A103" s="60" t="s">
        <v>157</v>
      </c>
      <c r="B103" s="54" t="s">
        <v>158</v>
      </c>
      <c r="C103" s="35">
        <f>[8]С4!F22</f>
        <v>3.6112641666666665</v>
      </c>
    </row>
    <row r="104" spans="1:3" ht="30" x14ac:dyDescent="0.2">
      <c r="A104" s="60" t="s">
        <v>159</v>
      </c>
      <c r="B104" s="59" t="s">
        <v>160</v>
      </c>
      <c r="C104" s="35">
        <f>[8]С4!F23</f>
        <v>180</v>
      </c>
    </row>
    <row r="105" spans="1:3" ht="14.25" x14ac:dyDescent="0.2">
      <c r="A105" s="60" t="s">
        <v>161</v>
      </c>
      <c r="B105" s="54" t="s">
        <v>162</v>
      </c>
      <c r="C105" s="35">
        <f>[8]С4!F24</f>
        <v>8497.1999999999989</v>
      </c>
    </row>
    <row r="106" spans="1:3" ht="14.25" x14ac:dyDescent="0.2">
      <c r="A106" s="60" t="s">
        <v>163</v>
      </c>
      <c r="B106" s="59" t="s">
        <v>164</v>
      </c>
      <c r="C106" s="41">
        <f>[8]С4!F25</f>
        <v>0.35</v>
      </c>
    </row>
    <row r="107" spans="1:3" ht="17.25" x14ac:dyDescent="0.2">
      <c r="A107" s="60" t="s">
        <v>165</v>
      </c>
      <c r="B107" s="34" t="s">
        <v>166</v>
      </c>
      <c r="C107" s="35">
        <f>[8]С4!F26</f>
        <v>79.398479999999992</v>
      </c>
    </row>
    <row r="108" spans="1:3" ht="75.75" customHeight="1" x14ac:dyDescent="0.2">
      <c r="A108" s="60" t="s">
        <v>167</v>
      </c>
      <c r="B108" s="54" t="s">
        <v>94</v>
      </c>
      <c r="C108" s="86" t="str">
        <f>[8]С4.3!E16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[8]С4.3!E17</f>
        <v>22.64</v>
      </c>
    </row>
    <row r="110" spans="1:3" ht="79.5" customHeight="1" x14ac:dyDescent="0.2">
      <c r="A110" s="60" t="s">
        <v>170</v>
      </c>
      <c r="B110" s="54" t="s">
        <v>106</v>
      </c>
      <c r="C110" s="86" t="str">
        <f>[8]С4.3!E18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[8]С4.3!E19</f>
        <v>0</v>
      </c>
    </row>
    <row r="112" spans="1:3" x14ac:dyDescent="0.2">
      <c r="A112" s="60" t="s">
        <v>173</v>
      </c>
      <c r="B112" s="59" t="s">
        <v>174</v>
      </c>
      <c r="C112" s="35">
        <f>[8]С4.3!E11</f>
        <v>1871</v>
      </c>
    </row>
    <row r="113" spans="1:3" x14ac:dyDescent="0.2">
      <c r="A113" s="60" t="s">
        <v>175</v>
      </c>
      <c r="B113" s="59" t="s">
        <v>176</v>
      </c>
      <c r="C113" s="53">
        <f>[8]С4.3!E12</f>
        <v>1636</v>
      </c>
    </row>
    <row r="114" spans="1:3" x14ac:dyDescent="0.2">
      <c r="A114" s="60" t="s">
        <v>177</v>
      </c>
      <c r="B114" s="59" t="s">
        <v>178</v>
      </c>
      <c r="C114" s="53">
        <f>[8]С4.3!E13</f>
        <v>204</v>
      </c>
    </row>
    <row r="115" spans="1:3" ht="30" x14ac:dyDescent="0.2">
      <c r="A115" s="60" t="s">
        <v>179</v>
      </c>
      <c r="B115" s="34" t="s">
        <v>180</v>
      </c>
      <c r="C115" s="35">
        <f>[8]С4!F27</f>
        <v>1326.0219970470876</v>
      </c>
    </row>
    <row r="116" spans="1:3" ht="25.5" x14ac:dyDescent="0.2">
      <c r="A116" s="60" t="s">
        <v>181</v>
      </c>
      <c r="B116" s="54" t="s">
        <v>182</v>
      </c>
      <c r="C116" s="35">
        <f>[8]С4!F28</f>
        <v>1018.4500745369336</v>
      </c>
    </row>
    <row r="117" spans="1:3" ht="42.75" x14ac:dyDescent="0.2">
      <c r="A117" s="60" t="s">
        <v>183</v>
      </c>
      <c r="B117" s="54" t="s">
        <v>184</v>
      </c>
      <c r="C117" s="35">
        <f>[8]С4!F29</f>
        <v>307.57192251015391</v>
      </c>
    </row>
    <row r="118" spans="1:3" ht="30" x14ac:dyDescent="0.2">
      <c r="A118" s="60" t="s">
        <v>185</v>
      </c>
      <c r="B118" s="40" t="s">
        <v>186</v>
      </c>
      <c r="C118" s="35">
        <f>[8]С4!F30</f>
        <v>2589.9896096820671</v>
      </c>
    </row>
    <row r="119" spans="1:3" ht="42.75" x14ac:dyDescent="0.2">
      <c r="A119" s="60" t="s">
        <v>187</v>
      </c>
      <c r="B119" s="87" t="s">
        <v>188</v>
      </c>
      <c r="C119" s="35">
        <f>[8]С4!F33</f>
        <v>1357.3412114358673</v>
      </c>
    </row>
    <row r="120" spans="1:3" ht="30" x14ac:dyDescent="0.2">
      <c r="A120" s="60" t="s">
        <v>189</v>
      </c>
      <c r="B120" s="88" t="s">
        <v>190</v>
      </c>
      <c r="C120" s="35">
        <f>[8]С4!F35</f>
        <v>18.902267999999999</v>
      </c>
    </row>
    <row r="121" spans="1:3" ht="14.25" x14ac:dyDescent="0.2">
      <c r="A121" s="60" t="s">
        <v>191</v>
      </c>
      <c r="B121" s="57" t="s">
        <v>192</v>
      </c>
      <c r="C121" s="35">
        <f>[8]С4!F36</f>
        <v>14319.9</v>
      </c>
    </row>
    <row r="122" spans="1:3" ht="43.5" customHeight="1" thickBot="1" x14ac:dyDescent="0.25">
      <c r="A122" s="73" t="s">
        <v>193</v>
      </c>
      <c r="B122" s="89" t="s">
        <v>194</v>
      </c>
      <c r="C122" s="84">
        <f>[8]С4!F37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[8]С5!F17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[8]С2!F37</f>
        <v>20.818139999999996</v>
      </c>
    </row>
    <row r="136" spans="1:3" ht="14.25" x14ac:dyDescent="0.2">
      <c r="A136" s="60" t="s">
        <v>216</v>
      </c>
      <c r="B136" s="102" t="s">
        <v>217</v>
      </c>
      <c r="C136" s="35">
        <f>[8]С2!F38</f>
        <v>7</v>
      </c>
    </row>
    <row r="137" spans="1:3" ht="17.25" x14ac:dyDescent="0.2">
      <c r="A137" s="60" t="s">
        <v>218</v>
      </c>
      <c r="B137" s="102" t="s">
        <v>219</v>
      </c>
      <c r="C137" s="35">
        <f>[8]С2!F40</f>
        <v>0.97</v>
      </c>
    </row>
    <row r="138" spans="1:3" ht="15" thickBot="1" x14ac:dyDescent="0.25">
      <c r="A138" s="73" t="s">
        <v>220</v>
      </c>
      <c r="B138" s="103" t="s">
        <v>221</v>
      </c>
      <c r="C138" s="47">
        <f>[8]С2!F42</f>
        <v>0.35</v>
      </c>
    </row>
    <row r="139" spans="1:3" s="90" customFormat="1" ht="13.5" thickBot="1" x14ac:dyDescent="0.25">
      <c r="A139" s="48"/>
      <c r="B139" s="76"/>
      <c r="C139" s="15"/>
    </row>
    <row r="140" spans="1:3" ht="30" x14ac:dyDescent="0.2">
      <c r="A140" s="85" t="s">
        <v>222</v>
      </c>
      <c r="B140" s="104" t="s">
        <v>223</v>
      </c>
      <c r="C140" s="105">
        <f>[8]С2!F35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[8]С2.5!$E$11</f>
        <v>-2.9000000000000026E-2</v>
      </c>
    </row>
    <row r="144" spans="1:3" x14ac:dyDescent="0.2">
      <c r="A144" s="107"/>
      <c r="B144" s="112">
        <f>B143+1</f>
        <v>2021</v>
      </c>
      <c r="C144" s="113">
        <f>[8]С2.5!$F$11</f>
        <v>0.245</v>
      </c>
    </row>
    <row r="145" spans="1:3" x14ac:dyDescent="0.2">
      <c r="A145" s="107"/>
      <c r="B145" s="112">
        <f t="shared" ref="B145:B208" si="0">B144+1</f>
        <v>2022</v>
      </c>
      <c r="C145" s="113">
        <f>[8]С2.5!$G$11</f>
        <v>0.114</v>
      </c>
    </row>
    <row r="146" spans="1:3" ht="13.5" thickBot="1" x14ac:dyDescent="0.25">
      <c r="A146" s="107"/>
      <c r="B146" s="114">
        <f t="shared" si="0"/>
        <v>2023</v>
      </c>
      <c r="C146" s="115">
        <f>[8]С2.5!$H$11</f>
        <v>0.04</v>
      </c>
    </row>
    <row r="147" spans="1:3" x14ac:dyDescent="0.2">
      <c r="A147" s="107"/>
      <c r="B147" s="116">
        <f t="shared" si="0"/>
        <v>2024</v>
      </c>
      <c r="C147" s="117">
        <f>[8]С2.5!$I$11</f>
        <v>0.121</v>
      </c>
    </row>
    <row r="148" spans="1:3" x14ac:dyDescent="0.2">
      <c r="A148" s="107"/>
      <c r="B148" s="112">
        <f t="shared" si="0"/>
        <v>2025</v>
      </c>
      <c r="C148" s="113">
        <f>[8]С2.5!$J$11</f>
        <v>0.03</v>
      </c>
    </row>
    <row r="149" spans="1:3" x14ac:dyDescent="0.2">
      <c r="A149" s="107"/>
      <c r="B149" s="112">
        <f t="shared" si="0"/>
        <v>2026</v>
      </c>
      <c r="C149" s="113">
        <f>[8]С2.5!$K$11</f>
        <v>6.0999999999999999E-2</v>
      </c>
    </row>
    <row r="150" spans="1:3" hidden="1" x14ac:dyDescent="0.2">
      <c r="A150" s="107"/>
      <c r="B150" s="112">
        <f t="shared" si="0"/>
        <v>2027</v>
      </c>
      <c r="C150" s="113">
        <f>[8]С2.5!$L$11</f>
        <v>3.2682303599220003E-2</v>
      </c>
    </row>
    <row r="151" spans="1:3" hidden="1" x14ac:dyDescent="0.2">
      <c r="A151" s="107"/>
      <c r="B151" s="112">
        <f t="shared" si="0"/>
        <v>2028</v>
      </c>
      <c r="C151" s="113">
        <f>[8]С2.5!$M$11</f>
        <v>0</v>
      </c>
    </row>
    <row r="152" spans="1:3" hidden="1" x14ac:dyDescent="0.2">
      <c r="A152" s="107"/>
      <c r="B152" s="112">
        <f t="shared" si="0"/>
        <v>2029</v>
      </c>
      <c r="C152" s="113">
        <f>[8]С2.5!$N$11</f>
        <v>0</v>
      </c>
    </row>
    <row r="153" spans="1:3" hidden="1" x14ac:dyDescent="0.2">
      <c r="A153" s="107"/>
      <c r="B153" s="112">
        <f t="shared" si="0"/>
        <v>2030</v>
      </c>
      <c r="C153" s="113">
        <f>[8]С2.5!$O$11</f>
        <v>0</v>
      </c>
    </row>
    <row r="154" spans="1:3" hidden="1" x14ac:dyDescent="0.2">
      <c r="A154" s="107"/>
      <c r="B154" s="112">
        <f t="shared" si="0"/>
        <v>2031</v>
      </c>
      <c r="C154" s="113">
        <f>[8]С2.5!$P$11</f>
        <v>0</v>
      </c>
    </row>
    <row r="155" spans="1:3" hidden="1" x14ac:dyDescent="0.2">
      <c r="A155" s="90"/>
      <c r="B155" s="112">
        <f t="shared" si="0"/>
        <v>2032</v>
      </c>
      <c r="C155" s="113">
        <f>[8]С2.5!$Q$11</f>
        <v>0</v>
      </c>
    </row>
    <row r="156" spans="1:3" hidden="1" x14ac:dyDescent="0.2">
      <c r="A156" s="90"/>
      <c r="B156" s="112">
        <f t="shared" si="0"/>
        <v>2033</v>
      </c>
      <c r="C156" s="113">
        <f>[8]С2.5!$R$11</f>
        <v>0</v>
      </c>
    </row>
    <row r="157" spans="1:3" hidden="1" x14ac:dyDescent="0.2">
      <c r="B157" s="112">
        <f t="shared" si="0"/>
        <v>2034</v>
      </c>
      <c r="C157" s="113">
        <f>[8]С2.5!$S$11</f>
        <v>0</v>
      </c>
    </row>
    <row r="158" spans="1:3" hidden="1" x14ac:dyDescent="0.2">
      <c r="B158" s="112">
        <f t="shared" si="0"/>
        <v>2035</v>
      </c>
      <c r="C158" s="113">
        <f>[8]С2.5!$T$11</f>
        <v>0</v>
      </c>
    </row>
    <row r="159" spans="1:3" hidden="1" x14ac:dyDescent="0.2">
      <c r="B159" s="112">
        <f t="shared" si="0"/>
        <v>2036</v>
      </c>
      <c r="C159" s="113">
        <f>[8]С2.5!$U$11</f>
        <v>0</v>
      </c>
    </row>
    <row r="160" spans="1:3" hidden="1" x14ac:dyDescent="0.2">
      <c r="B160" s="112">
        <f t="shared" si="0"/>
        <v>2037</v>
      </c>
      <c r="C160" s="113">
        <f>[8]С2.5!$V$11</f>
        <v>0</v>
      </c>
    </row>
    <row r="161" spans="2:3" hidden="1" x14ac:dyDescent="0.2">
      <c r="B161" s="112">
        <f t="shared" si="0"/>
        <v>2038</v>
      </c>
      <c r="C161" s="113">
        <f>[8]С2.5!$W$11</f>
        <v>0</v>
      </c>
    </row>
    <row r="162" spans="2:3" hidden="1" x14ac:dyDescent="0.2">
      <c r="B162" s="112">
        <f t="shared" si="0"/>
        <v>2039</v>
      </c>
      <c r="C162" s="113">
        <f>[8]С2.5!$X$11</f>
        <v>0</v>
      </c>
    </row>
    <row r="163" spans="2:3" hidden="1" x14ac:dyDescent="0.2">
      <c r="B163" s="112">
        <f t="shared" si="0"/>
        <v>2040</v>
      </c>
      <c r="C163" s="113">
        <f>[8]С2.5!$Y$11</f>
        <v>0</v>
      </c>
    </row>
    <row r="164" spans="2:3" hidden="1" x14ac:dyDescent="0.2">
      <c r="B164" s="112">
        <f t="shared" si="0"/>
        <v>2041</v>
      </c>
      <c r="C164" s="113">
        <f>[8]С2.5!$Z$11</f>
        <v>0</v>
      </c>
    </row>
    <row r="165" spans="2:3" hidden="1" x14ac:dyDescent="0.2">
      <c r="B165" s="112">
        <f t="shared" si="0"/>
        <v>2042</v>
      </c>
      <c r="C165" s="113">
        <f>[8]С2.5!$AA$11</f>
        <v>0</v>
      </c>
    </row>
    <row r="166" spans="2:3" hidden="1" x14ac:dyDescent="0.2">
      <c r="B166" s="112">
        <f t="shared" si="0"/>
        <v>2043</v>
      </c>
      <c r="C166" s="113">
        <f>[8]С2.5!$AB$11</f>
        <v>0</v>
      </c>
    </row>
    <row r="167" spans="2:3" hidden="1" x14ac:dyDescent="0.2">
      <c r="B167" s="112">
        <f t="shared" si="0"/>
        <v>2044</v>
      </c>
      <c r="C167" s="113">
        <f>[8]С2.5!$AC$11</f>
        <v>0</v>
      </c>
    </row>
    <row r="168" spans="2:3" hidden="1" x14ac:dyDescent="0.2">
      <c r="B168" s="112">
        <f t="shared" si="0"/>
        <v>2045</v>
      </c>
      <c r="C168" s="113">
        <f>[8]С2.5!$AD$11</f>
        <v>0</v>
      </c>
    </row>
    <row r="169" spans="2:3" hidden="1" x14ac:dyDescent="0.2">
      <c r="B169" s="112">
        <f t="shared" si="0"/>
        <v>2046</v>
      </c>
      <c r="C169" s="113">
        <f>[8]С2.5!$AE$11</f>
        <v>0</v>
      </c>
    </row>
    <row r="170" spans="2:3" hidden="1" x14ac:dyDescent="0.2">
      <c r="B170" s="112">
        <f t="shared" si="0"/>
        <v>2047</v>
      </c>
      <c r="C170" s="113">
        <f>[8]С2.5!$AF$11</f>
        <v>0</v>
      </c>
    </row>
    <row r="171" spans="2:3" hidden="1" x14ac:dyDescent="0.2">
      <c r="B171" s="112">
        <f t="shared" si="0"/>
        <v>2048</v>
      </c>
      <c r="C171" s="113">
        <f>[8]С2.5!$AG$11</f>
        <v>0</v>
      </c>
    </row>
    <row r="172" spans="2:3" hidden="1" x14ac:dyDescent="0.2">
      <c r="B172" s="112">
        <f t="shared" si="0"/>
        <v>2049</v>
      </c>
      <c r="C172" s="113">
        <f>[8]С2.5!$AH$11</f>
        <v>0</v>
      </c>
    </row>
    <row r="173" spans="2:3" hidden="1" x14ac:dyDescent="0.2">
      <c r="B173" s="112">
        <f t="shared" si="0"/>
        <v>2050</v>
      </c>
      <c r="C173" s="113">
        <f>[8]С2.5!$AI$11</f>
        <v>0</v>
      </c>
    </row>
    <row r="174" spans="2:3" hidden="1" x14ac:dyDescent="0.2">
      <c r="B174" s="112">
        <f t="shared" si="0"/>
        <v>2051</v>
      </c>
      <c r="C174" s="113">
        <f>[8]С2.5!$AJ$11</f>
        <v>0</v>
      </c>
    </row>
    <row r="175" spans="2:3" hidden="1" x14ac:dyDescent="0.2">
      <c r="B175" s="112">
        <f t="shared" si="0"/>
        <v>2052</v>
      </c>
      <c r="C175" s="113">
        <f>[8]С2.5!$AK$11</f>
        <v>0</v>
      </c>
    </row>
    <row r="176" spans="2:3" hidden="1" x14ac:dyDescent="0.2">
      <c r="B176" s="112">
        <f t="shared" si="0"/>
        <v>2053</v>
      </c>
      <c r="C176" s="113">
        <f>[8]С2.5!$AL$11</f>
        <v>0</v>
      </c>
    </row>
    <row r="177" spans="2:3" hidden="1" x14ac:dyDescent="0.2">
      <c r="B177" s="112">
        <f t="shared" si="0"/>
        <v>2054</v>
      </c>
      <c r="C177" s="113">
        <f>[8]С2.5!$AM$11</f>
        <v>0</v>
      </c>
    </row>
    <row r="178" spans="2:3" hidden="1" x14ac:dyDescent="0.2">
      <c r="B178" s="112">
        <f t="shared" si="0"/>
        <v>2055</v>
      </c>
      <c r="C178" s="113">
        <f>[8]С2.5!$AN$11</f>
        <v>0</v>
      </c>
    </row>
    <row r="179" spans="2:3" hidden="1" x14ac:dyDescent="0.2">
      <c r="B179" s="112">
        <f t="shared" si="0"/>
        <v>2056</v>
      </c>
      <c r="C179" s="113">
        <f>[8]С2.5!$AO$11</f>
        <v>0</v>
      </c>
    </row>
    <row r="180" spans="2:3" hidden="1" x14ac:dyDescent="0.2">
      <c r="B180" s="112">
        <f t="shared" si="0"/>
        <v>2057</v>
      </c>
      <c r="C180" s="113">
        <f>[8]С2.5!$AP$11</f>
        <v>0</v>
      </c>
    </row>
    <row r="181" spans="2:3" hidden="1" x14ac:dyDescent="0.2">
      <c r="B181" s="112">
        <f t="shared" si="0"/>
        <v>2058</v>
      </c>
      <c r="C181" s="113">
        <f>[8]С2.5!$AQ$11</f>
        <v>0</v>
      </c>
    </row>
    <row r="182" spans="2:3" hidden="1" x14ac:dyDescent="0.2">
      <c r="B182" s="112">
        <f t="shared" si="0"/>
        <v>2059</v>
      </c>
      <c r="C182" s="113">
        <f>[8]С2.5!$AR$11</f>
        <v>0</v>
      </c>
    </row>
    <row r="183" spans="2:3" hidden="1" x14ac:dyDescent="0.2">
      <c r="B183" s="112">
        <f t="shared" si="0"/>
        <v>2060</v>
      </c>
      <c r="C183" s="113">
        <f>[8]С2.5!$AS$11</f>
        <v>0</v>
      </c>
    </row>
    <row r="184" spans="2:3" hidden="1" x14ac:dyDescent="0.2">
      <c r="B184" s="112">
        <f t="shared" si="0"/>
        <v>2061</v>
      </c>
      <c r="C184" s="113">
        <f>[8]С2.5!$AT$11</f>
        <v>0</v>
      </c>
    </row>
    <row r="185" spans="2:3" hidden="1" x14ac:dyDescent="0.2">
      <c r="B185" s="112">
        <f t="shared" si="0"/>
        <v>2062</v>
      </c>
      <c r="C185" s="113">
        <f>[8]С2.5!$AU$11</f>
        <v>0</v>
      </c>
    </row>
    <row r="186" spans="2:3" hidden="1" x14ac:dyDescent="0.2">
      <c r="B186" s="112">
        <f t="shared" si="0"/>
        <v>2063</v>
      </c>
      <c r="C186" s="113">
        <f>[8]С2.5!$AV$11</f>
        <v>0</v>
      </c>
    </row>
    <row r="187" spans="2:3" hidden="1" x14ac:dyDescent="0.2">
      <c r="B187" s="112">
        <f t="shared" si="0"/>
        <v>2064</v>
      </c>
      <c r="C187" s="113">
        <f>[8]С2.5!$AW$11</f>
        <v>0</v>
      </c>
    </row>
    <row r="188" spans="2:3" hidden="1" x14ac:dyDescent="0.2">
      <c r="B188" s="112">
        <f t="shared" si="0"/>
        <v>2065</v>
      </c>
      <c r="C188" s="113">
        <f>[8]С2.5!$AX$11</f>
        <v>0</v>
      </c>
    </row>
    <row r="189" spans="2:3" hidden="1" x14ac:dyDescent="0.2">
      <c r="B189" s="112">
        <f t="shared" si="0"/>
        <v>2066</v>
      </c>
      <c r="C189" s="113">
        <f>[8]С2.5!$AY$11</f>
        <v>0</v>
      </c>
    </row>
    <row r="190" spans="2:3" hidden="1" x14ac:dyDescent="0.2">
      <c r="B190" s="112">
        <f t="shared" si="0"/>
        <v>2067</v>
      </c>
      <c r="C190" s="113">
        <f>[8]С2.5!$AZ$11</f>
        <v>0</v>
      </c>
    </row>
    <row r="191" spans="2:3" hidden="1" x14ac:dyDescent="0.2">
      <c r="B191" s="112">
        <f t="shared" si="0"/>
        <v>2068</v>
      </c>
      <c r="C191" s="113">
        <f>[8]С2.5!$BA$11</f>
        <v>0</v>
      </c>
    </row>
    <row r="192" spans="2:3" hidden="1" x14ac:dyDescent="0.2">
      <c r="B192" s="112">
        <f t="shared" si="0"/>
        <v>2069</v>
      </c>
      <c r="C192" s="113">
        <f>[8]С2.5!$BB$11</f>
        <v>0</v>
      </c>
    </row>
    <row r="193" spans="2:3" hidden="1" x14ac:dyDescent="0.2">
      <c r="B193" s="112">
        <f t="shared" si="0"/>
        <v>2070</v>
      </c>
      <c r="C193" s="113">
        <f>[8]С2.5!$BC$11</f>
        <v>0</v>
      </c>
    </row>
    <row r="194" spans="2:3" hidden="1" x14ac:dyDescent="0.2">
      <c r="B194" s="112">
        <f t="shared" si="0"/>
        <v>2071</v>
      </c>
      <c r="C194" s="113">
        <f>[8]С2.5!$BD$11</f>
        <v>0</v>
      </c>
    </row>
    <row r="195" spans="2:3" hidden="1" x14ac:dyDescent="0.2">
      <c r="B195" s="112">
        <f t="shared" si="0"/>
        <v>2072</v>
      </c>
      <c r="C195" s="113">
        <f>[8]С2.5!$BE$11</f>
        <v>0</v>
      </c>
    </row>
    <row r="196" spans="2:3" hidden="1" x14ac:dyDescent="0.2">
      <c r="B196" s="112">
        <f t="shared" si="0"/>
        <v>2073</v>
      </c>
      <c r="C196" s="113">
        <f>[8]С2.5!$BF$11</f>
        <v>0</v>
      </c>
    </row>
    <row r="197" spans="2:3" hidden="1" x14ac:dyDescent="0.2">
      <c r="B197" s="112">
        <f t="shared" si="0"/>
        <v>2074</v>
      </c>
      <c r="C197" s="113">
        <f>[8]С2.5!$BG$11</f>
        <v>0</v>
      </c>
    </row>
    <row r="198" spans="2:3" hidden="1" x14ac:dyDescent="0.2">
      <c r="B198" s="112">
        <f t="shared" si="0"/>
        <v>2075</v>
      </c>
      <c r="C198" s="113">
        <f>[8]С2.5!$BH$11</f>
        <v>0</v>
      </c>
    </row>
    <row r="199" spans="2:3" hidden="1" x14ac:dyDescent="0.2">
      <c r="B199" s="112">
        <f t="shared" si="0"/>
        <v>2076</v>
      </c>
      <c r="C199" s="113">
        <f>[8]С2.5!$BI$11</f>
        <v>0</v>
      </c>
    </row>
    <row r="200" spans="2:3" hidden="1" x14ac:dyDescent="0.2">
      <c r="B200" s="112">
        <f t="shared" si="0"/>
        <v>2077</v>
      </c>
      <c r="C200" s="113">
        <f>[8]С2.5!$BJ$11</f>
        <v>0</v>
      </c>
    </row>
    <row r="201" spans="2:3" hidden="1" x14ac:dyDescent="0.2">
      <c r="B201" s="112">
        <f t="shared" si="0"/>
        <v>2078</v>
      </c>
      <c r="C201" s="113">
        <f>[8]С2.5!$BK$11</f>
        <v>0</v>
      </c>
    </row>
    <row r="202" spans="2:3" hidden="1" x14ac:dyDescent="0.2">
      <c r="B202" s="112">
        <f t="shared" si="0"/>
        <v>2079</v>
      </c>
      <c r="C202" s="113">
        <f>[8]С2.5!$BL$11</f>
        <v>0</v>
      </c>
    </row>
    <row r="203" spans="2:3" hidden="1" x14ac:dyDescent="0.2">
      <c r="B203" s="112">
        <f t="shared" si="0"/>
        <v>2080</v>
      </c>
      <c r="C203" s="113">
        <f>[8]С2.5!$BM$11</f>
        <v>0</v>
      </c>
    </row>
    <row r="204" spans="2:3" hidden="1" x14ac:dyDescent="0.2">
      <c r="B204" s="112">
        <f t="shared" si="0"/>
        <v>2081</v>
      </c>
      <c r="C204" s="113">
        <f>[8]С2.5!$BN$11</f>
        <v>0</v>
      </c>
    </row>
    <row r="205" spans="2:3" hidden="1" x14ac:dyDescent="0.2">
      <c r="B205" s="112">
        <f t="shared" si="0"/>
        <v>2082</v>
      </c>
      <c r="C205" s="113">
        <f>[8]С2.5!$BO$11</f>
        <v>0</v>
      </c>
    </row>
    <row r="206" spans="2:3" hidden="1" x14ac:dyDescent="0.2">
      <c r="B206" s="112">
        <f t="shared" si="0"/>
        <v>2083</v>
      </c>
      <c r="C206" s="113">
        <f>[8]С2.5!$BP$11</f>
        <v>0</v>
      </c>
    </row>
    <row r="207" spans="2:3" hidden="1" x14ac:dyDescent="0.2">
      <c r="B207" s="112">
        <f t="shared" si="0"/>
        <v>2084</v>
      </c>
      <c r="C207" s="113">
        <f>[8]С2.5!$BQ$11</f>
        <v>0</v>
      </c>
    </row>
    <row r="208" spans="2:3" hidden="1" x14ac:dyDescent="0.2">
      <c r="B208" s="112">
        <f t="shared" si="0"/>
        <v>2085</v>
      </c>
      <c r="C208" s="113">
        <f>[8]С2.5!$BR$11</f>
        <v>0</v>
      </c>
    </row>
    <row r="209" spans="2:3" hidden="1" x14ac:dyDescent="0.2">
      <c r="B209" s="112">
        <f t="shared" ref="B209:B223" si="1">B208+1</f>
        <v>2086</v>
      </c>
      <c r="C209" s="113">
        <f>[8]С2.5!$BS$11</f>
        <v>0</v>
      </c>
    </row>
    <row r="210" spans="2:3" hidden="1" x14ac:dyDescent="0.2">
      <c r="B210" s="112">
        <f t="shared" si="1"/>
        <v>2087</v>
      </c>
      <c r="C210" s="113">
        <f>[8]С2.5!$BT$11</f>
        <v>0</v>
      </c>
    </row>
    <row r="211" spans="2:3" hidden="1" x14ac:dyDescent="0.2">
      <c r="B211" s="112">
        <f t="shared" si="1"/>
        <v>2088</v>
      </c>
      <c r="C211" s="113">
        <f>[8]С2.5!$BU$11</f>
        <v>0</v>
      </c>
    </row>
    <row r="212" spans="2:3" hidden="1" x14ac:dyDescent="0.2">
      <c r="B212" s="112">
        <f t="shared" si="1"/>
        <v>2089</v>
      </c>
      <c r="C212" s="113">
        <f>[8]С2.5!$BV$11</f>
        <v>0</v>
      </c>
    </row>
    <row r="213" spans="2:3" hidden="1" x14ac:dyDescent="0.2">
      <c r="B213" s="112">
        <f t="shared" si="1"/>
        <v>2090</v>
      </c>
      <c r="C213" s="113">
        <f>[8]С2.5!$BW$11</f>
        <v>0</v>
      </c>
    </row>
    <row r="214" spans="2:3" hidden="1" x14ac:dyDescent="0.2">
      <c r="B214" s="112">
        <f t="shared" si="1"/>
        <v>2091</v>
      </c>
      <c r="C214" s="113">
        <f>[8]С2.5!$BX$11</f>
        <v>0</v>
      </c>
    </row>
    <row r="215" spans="2:3" hidden="1" x14ac:dyDescent="0.2">
      <c r="B215" s="112">
        <f t="shared" si="1"/>
        <v>2092</v>
      </c>
      <c r="C215" s="113">
        <f>[8]С2.5!$BY$11</f>
        <v>0</v>
      </c>
    </row>
    <row r="216" spans="2:3" hidden="1" x14ac:dyDescent="0.2">
      <c r="B216" s="112">
        <f t="shared" si="1"/>
        <v>2093</v>
      </c>
      <c r="C216" s="113">
        <f>[8]С2.5!$BZ$11</f>
        <v>0</v>
      </c>
    </row>
    <row r="217" spans="2:3" hidden="1" x14ac:dyDescent="0.2">
      <c r="B217" s="112">
        <f t="shared" si="1"/>
        <v>2094</v>
      </c>
      <c r="C217" s="113">
        <f>[8]С2.5!$CA$11</f>
        <v>0</v>
      </c>
    </row>
    <row r="218" spans="2:3" hidden="1" x14ac:dyDescent="0.2">
      <c r="B218" s="112">
        <f t="shared" si="1"/>
        <v>2095</v>
      </c>
      <c r="C218" s="113">
        <f>[8]С2.5!$CB$11</f>
        <v>0</v>
      </c>
    </row>
    <row r="219" spans="2:3" hidden="1" x14ac:dyDescent="0.2">
      <c r="B219" s="112">
        <f t="shared" si="1"/>
        <v>2096</v>
      </c>
      <c r="C219" s="113">
        <f>[8]С2.5!$CC$11</f>
        <v>0</v>
      </c>
    </row>
    <row r="220" spans="2:3" hidden="1" x14ac:dyDescent="0.2">
      <c r="B220" s="112">
        <f t="shared" si="1"/>
        <v>2097</v>
      </c>
      <c r="C220" s="113">
        <f>[8]С2.5!$CD$11</f>
        <v>0</v>
      </c>
    </row>
    <row r="221" spans="2:3" hidden="1" x14ac:dyDescent="0.2">
      <c r="B221" s="112">
        <f t="shared" si="1"/>
        <v>2098</v>
      </c>
      <c r="C221" s="113">
        <f>[8]С2.5!$CE$11</f>
        <v>0</v>
      </c>
    </row>
    <row r="222" spans="2:3" hidden="1" x14ac:dyDescent="0.2">
      <c r="B222" s="112">
        <f t="shared" si="1"/>
        <v>2099</v>
      </c>
      <c r="C222" s="113">
        <f>[8]С2.5!$CF$11</f>
        <v>0</v>
      </c>
    </row>
    <row r="223" spans="2:3" ht="13.5" hidden="1" thickBot="1" x14ac:dyDescent="0.25">
      <c r="B223" s="114">
        <f t="shared" si="1"/>
        <v>2100</v>
      </c>
      <c r="C223" s="115">
        <f>[8]С2.5!$CG$11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J18" sqref="J18"/>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[5]И1!D13</f>
        <v>Субъект Российской Федерации</v>
      </c>
      <c r="C4" s="10" t="str">
        <f>[5]И1!E13</f>
        <v>Новосибирская область</v>
      </c>
    </row>
    <row r="5" spans="1:3" ht="51.75" customHeight="1" x14ac:dyDescent="0.2">
      <c r="A5" s="8"/>
      <c r="B5" s="9" t="str">
        <f>[5]И1!D14</f>
        <v>Тип муниципального образования (выберите из списка)</v>
      </c>
      <c r="C5" s="10" t="str">
        <f>[5]И1!E14</f>
        <v>село Мироновка, Баганский муниципальный район</v>
      </c>
    </row>
    <row r="6" spans="1:3" x14ac:dyDescent="0.2">
      <c r="A6" s="8"/>
      <c r="B6" s="9" t="str">
        <f>IF([5]И1!E15="","",[5]И1!D15)</f>
        <v/>
      </c>
      <c r="C6" s="10" t="str">
        <f>IF([5]И1!E15="","",[5]И1!E15)</f>
        <v/>
      </c>
    </row>
    <row r="7" spans="1:3" x14ac:dyDescent="0.2">
      <c r="A7" s="8"/>
      <c r="B7" s="9" t="str">
        <f>[5]И1!D16</f>
        <v>Код ОКТМО</v>
      </c>
      <c r="C7" s="11" t="str">
        <f>[5]И1!E16</f>
        <v>50603416101</v>
      </c>
    </row>
    <row r="8" spans="1:3" x14ac:dyDescent="0.2">
      <c r="A8" s="8"/>
      <c r="B8" s="12" t="str">
        <f>[5]И1!D17</f>
        <v>Система теплоснабжения</v>
      </c>
      <c r="C8" s="13">
        <f>[5]И1!E17</f>
        <v>0</v>
      </c>
    </row>
    <row r="9" spans="1:3" x14ac:dyDescent="0.2">
      <c r="A9" s="8"/>
      <c r="B9" s="9" t="str">
        <f>[5]И1!D8</f>
        <v>Период регулирования (i)-й</v>
      </c>
      <c r="C9" s="14">
        <f>[5]И1!E8</f>
        <v>2026</v>
      </c>
    </row>
    <row r="10" spans="1:3" x14ac:dyDescent="0.2">
      <c r="A10" s="8"/>
      <c r="B10" s="9" t="str">
        <f>[5]И1!D9</f>
        <v>Период регулирования (i-1)-й</v>
      </c>
      <c r="C10" s="14">
        <f>[5]И1!E9</f>
        <v>2025</v>
      </c>
    </row>
    <row r="11" spans="1:3" x14ac:dyDescent="0.2">
      <c r="A11" s="8"/>
      <c r="B11" s="9" t="str">
        <f>[5]И1!D10</f>
        <v>Период регулирования (i-2)-й</v>
      </c>
      <c r="C11" s="14">
        <f>[5]И1!E10</f>
        <v>2024</v>
      </c>
    </row>
    <row r="12" spans="1:3" x14ac:dyDescent="0.2">
      <c r="A12" s="8"/>
      <c r="B12" s="9" t="str">
        <f>[5]И1!D11</f>
        <v>Базовый год (б)</v>
      </c>
      <c r="C12" s="14">
        <f>[5]И1!E11</f>
        <v>2019</v>
      </c>
    </row>
    <row r="13" spans="1:3" x14ac:dyDescent="0.2">
      <c r="A13" s="8"/>
      <c r="B13" s="9" t="str">
        <f>[5]И1!D18</f>
        <v>Вид топлива, использование которого преобладает в системе теплоснабжения</v>
      </c>
      <c r="C13" s="15" t="str">
        <f>[5]С1.1!E13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5585.3484815671291</v>
      </c>
    </row>
    <row r="18" spans="1:3" ht="42.75" x14ac:dyDescent="0.2">
      <c r="A18" s="22" t="s">
        <v>8</v>
      </c>
      <c r="B18" s="25" t="s">
        <v>9</v>
      </c>
      <c r="C18" s="26">
        <f>[5]С1!F12</f>
        <v>936.41851914714437</v>
      </c>
    </row>
    <row r="19" spans="1:3" ht="42.75" x14ac:dyDescent="0.2">
      <c r="A19" s="22" t="s">
        <v>10</v>
      </c>
      <c r="B19" s="25" t="s">
        <v>11</v>
      </c>
      <c r="C19" s="26">
        <f>[5]С2!F12</f>
        <v>3073.7630249962494</v>
      </c>
    </row>
    <row r="20" spans="1:3" ht="30" x14ac:dyDescent="0.2">
      <c r="A20" s="22" t="s">
        <v>12</v>
      </c>
      <c r="B20" s="25" t="s">
        <v>13</v>
      </c>
      <c r="C20" s="26">
        <f>[5]С3!F12</f>
        <v>932.17761472146105</v>
      </c>
    </row>
    <row r="21" spans="1:3" ht="42.75" x14ac:dyDescent="0.2">
      <c r="A21" s="22" t="s">
        <v>14</v>
      </c>
      <c r="B21" s="25" t="s">
        <v>15</v>
      </c>
      <c r="C21" s="26">
        <f>[5]С4!F12</f>
        <v>533.47268580880052</v>
      </c>
    </row>
    <row r="22" spans="1:3" ht="30" x14ac:dyDescent="0.2">
      <c r="A22" s="22" t="s">
        <v>16</v>
      </c>
      <c r="B22" s="25" t="s">
        <v>17</v>
      </c>
      <c r="C22" s="26">
        <f>[5]С5!F12</f>
        <v>109.51663689347312</v>
      </c>
    </row>
    <row r="23" spans="1:3" ht="43.5" thickBot="1" x14ac:dyDescent="0.25">
      <c r="A23" s="27" t="s">
        <v>18</v>
      </c>
      <c r="B23" s="106" t="s">
        <v>19</v>
      </c>
      <c r="C23" s="29" t="str">
        <f>[5]С6!F12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[5]С1.1!E16</f>
        <v>5100</v>
      </c>
    </row>
    <row r="29" spans="1:3" ht="57.75" customHeight="1" x14ac:dyDescent="0.2">
      <c r="A29" s="22" t="s">
        <v>10</v>
      </c>
      <c r="B29" s="34" t="s">
        <v>22</v>
      </c>
      <c r="C29" s="35">
        <f>[5]С1.1!E27</f>
        <v>4027.2490706319668</v>
      </c>
    </row>
    <row r="30" spans="1:3" ht="261.75" customHeight="1" x14ac:dyDescent="0.2">
      <c r="A30" s="22" t="s">
        <v>12</v>
      </c>
      <c r="B30" s="34" t="s">
        <v>23</v>
      </c>
      <c r="C30" s="36">
        <f>[5]С1.1!E19</f>
        <v>-0.11899999999999999</v>
      </c>
    </row>
    <row r="31" spans="1:3" ht="17.25" x14ac:dyDescent="0.2">
      <c r="A31" s="22" t="s">
        <v>14</v>
      </c>
      <c r="B31" s="34" t="s">
        <v>24</v>
      </c>
      <c r="C31" s="36">
        <f>[5]С1.1!E20</f>
        <v>4.0000000000000001E-3</v>
      </c>
    </row>
    <row r="32" spans="1:3" ht="30" x14ac:dyDescent="0.2">
      <c r="A32" s="22" t="s">
        <v>16</v>
      </c>
      <c r="B32" s="37" t="s">
        <v>25</v>
      </c>
      <c r="C32" s="38">
        <f>[5]С1!F13</f>
        <v>176.4</v>
      </c>
    </row>
    <row r="33" spans="1:3" x14ac:dyDescent="0.2">
      <c r="A33" s="22" t="s">
        <v>18</v>
      </c>
      <c r="B33" s="37" t="s">
        <v>26</v>
      </c>
      <c r="C33" s="39">
        <f>[5]С1!F16</f>
        <v>7000</v>
      </c>
    </row>
    <row r="34" spans="1:3" ht="14.25" x14ac:dyDescent="0.2">
      <c r="A34" s="22" t="s">
        <v>27</v>
      </c>
      <c r="B34" s="40" t="s">
        <v>28</v>
      </c>
      <c r="C34" s="41">
        <f>[5]С1!F17</f>
        <v>0.72857142857142854</v>
      </c>
    </row>
    <row r="35" spans="1:3" ht="15.75" x14ac:dyDescent="0.2">
      <c r="A35" s="42" t="s">
        <v>29</v>
      </c>
      <c r="B35" s="43" t="s">
        <v>30</v>
      </c>
      <c r="C35" s="41">
        <f>[5]С1!F20</f>
        <v>21.588411179999994</v>
      </c>
    </row>
    <row r="36" spans="1:3" ht="15.75" x14ac:dyDescent="0.2">
      <c r="A36" s="42" t="s">
        <v>31</v>
      </c>
      <c r="B36" s="44" t="s">
        <v>32</v>
      </c>
      <c r="C36" s="41">
        <f>[5]С1!F21</f>
        <v>20.818139999999996</v>
      </c>
    </row>
    <row r="37" spans="1:3" ht="14.25" x14ac:dyDescent="0.2">
      <c r="A37" s="42" t="s">
        <v>33</v>
      </c>
      <c r="B37" s="45" t="s">
        <v>34</v>
      </c>
      <c r="C37" s="41">
        <f>[5]С1!F22</f>
        <v>1.0369999999999999</v>
      </c>
    </row>
    <row r="38" spans="1:3" ht="53.25" thickBot="1" x14ac:dyDescent="0.25">
      <c r="A38" s="27" t="s">
        <v>35</v>
      </c>
      <c r="B38" s="46" t="s">
        <v>36</v>
      </c>
      <c r="C38" s="47">
        <f>[5]С1!F23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[5]С2.1!E12</f>
        <v>V</v>
      </c>
    </row>
    <row r="42" spans="1:3" ht="233.25" customHeight="1" x14ac:dyDescent="0.2">
      <c r="A42" s="22" t="s">
        <v>41</v>
      </c>
      <c r="B42" s="34" t="s">
        <v>42</v>
      </c>
      <c r="C42" s="52" t="str">
        <f>[5]С2.1!E13</f>
        <v>6 и менее баллов</v>
      </c>
    </row>
    <row r="43" spans="1:3" ht="144.75" customHeight="1" x14ac:dyDescent="0.2">
      <c r="A43" s="22" t="s">
        <v>43</v>
      </c>
      <c r="B43" s="34" t="s">
        <v>44</v>
      </c>
      <c r="C43" s="52" t="str">
        <f>[5]С2.1!E14</f>
        <v>от 200 до 500</v>
      </c>
    </row>
    <row r="44" spans="1:3" ht="25.5" x14ac:dyDescent="0.2">
      <c r="A44" s="22" t="s">
        <v>45</v>
      </c>
      <c r="B44" s="34" t="s">
        <v>46</v>
      </c>
      <c r="C44" s="53" t="str">
        <f>[5]С2.1!E15</f>
        <v>нет</v>
      </c>
    </row>
    <row r="45" spans="1:3" ht="30" x14ac:dyDescent="0.2">
      <c r="A45" s="22" t="s">
        <v>47</v>
      </c>
      <c r="B45" s="34" t="s">
        <v>48</v>
      </c>
      <c r="C45" s="35">
        <f>[5]С2!F18</f>
        <v>40220.845230503684</v>
      </c>
    </row>
    <row r="46" spans="1:3" ht="30" x14ac:dyDescent="0.2">
      <c r="A46" s="22" t="s">
        <v>49</v>
      </c>
      <c r="B46" s="54" t="s">
        <v>50</v>
      </c>
      <c r="C46" s="35">
        <f>IF([5]С2!F19&gt;0,[5]С2!F19,[5]С2!F20)</f>
        <v>23441.524932855718</v>
      </c>
    </row>
    <row r="47" spans="1:3" ht="46.5" customHeight="1" x14ac:dyDescent="0.2">
      <c r="A47" s="22" t="s">
        <v>51</v>
      </c>
      <c r="B47" s="55" t="s">
        <v>52</v>
      </c>
      <c r="C47" s="35">
        <f>[5]С2.1!E19</f>
        <v>-38</v>
      </c>
    </row>
    <row r="48" spans="1:3" ht="25.5" x14ac:dyDescent="0.2">
      <c r="A48" s="22" t="s">
        <v>53</v>
      </c>
      <c r="B48" s="55" t="s">
        <v>54</v>
      </c>
      <c r="C48" s="35" t="str">
        <f>[5]С2.1!E22</f>
        <v>нет</v>
      </c>
    </row>
    <row r="49" spans="1:3" ht="38.25" x14ac:dyDescent="0.2">
      <c r="A49" s="22" t="s">
        <v>55</v>
      </c>
      <c r="B49" s="56" t="s">
        <v>56</v>
      </c>
      <c r="C49" s="35">
        <f>[5]С2.2!E10</f>
        <v>1287</v>
      </c>
    </row>
    <row r="50" spans="1:3" ht="25.5" x14ac:dyDescent="0.2">
      <c r="A50" s="22" t="s">
        <v>57</v>
      </c>
      <c r="B50" s="57" t="s">
        <v>58</v>
      </c>
      <c r="C50" s="35">
        <f>[5]С2.2!E12</f>
        <v>5.97</v>
      </c>
    </row>
    <row r="51" spans="1:3" ht="52.5" x14ac:dyDescent="0.2">
      <c r="A51" s="22" t="s">
        <v>59</v>
      </c>
      <c r="B51" s="58" t="s">
        <v>60</v>
      </c>
      <c r="C51" s="35">
        <f>[5]С2.2!E13</f>
        <v>1</v>
      </c>
    </row>
    <row r="52" spans="1:3" ht="27.75" x14ac:dyDescent="0.2">
      <c r="A52" s="22" t="s">
        <v>61</v>
      </c>
      <c r="B52" s="57" t="s">
        <v>62</v>
      </c>
      <c r="C52" s="35">
        <f>[5]С2.2!E14</f>
        <v>12104</v>
      </c>
    </row>
    <row r="53" spans="1:3" ht="79.5" customHeight="1" x14ac:dyDescent="0.2">
      <c r="A53" s="22" t="s">
        <v>63</v>
      </c>
      <c r="B53" s="58" t="s">
        <v>64</v>
      </c>
      <c r="C53" s="36">
        <f>[5]С2.2!E15</f>
        <v>4.8000000000000001E-2</v>
      </c>
    </row>
    <row r="54" spans="1:3" x14ac:dyDescent="0.2">
      <c r="A54" s="22" t="s">
        <v>65</v>
      </c>
      <c r="B54" s="58" t="s">
        <v>66</v>
      </c>
      <c r="C54" s="35">
        <f>[5]С2.2!E16</f>
        <v>1</v>
      </c>
    </row>
    <row r="55" spans="1:3" ht="15.75" x14ac:dyDescent="0.2">
      <c r="A55" s="22" t="s">
        <v>67</v>
      </c>
      <c r="B55" s="59" t="s">
        <v>68</v>
      </c>
      <c r="C55" s="35">
        <f>[5]С2!F21</f>
        <v>1</v>
      </c>
    </row>
    <row r="56" spans="1:3" ht="30" x14ac:dyDescent="0.2">
      <c r="A56" s="60" t="s">
        <v>69</v>
      </c>
      <c r="B56" s="34" t="s">
        <v>70</v>
      </c>
      <c r="C56" s="35">
        <f>[5]С2!F13</f>
        <v>210571.60987470482</v>
      </c>
    </row>
    <row r="57" spans="1:3" ht="30" x14ac:dyDescent="0.2">
      <c r="A57" s="60" t="s">
        <v>71</v>
      </c>
      <c r="B57" s="59" t="s">
        <v>72</v>
      </c>
      <c r="C57" s="35">
        <f>[5]С2!F14</f>
        <v>113455</v>
      </c>
    </row>
    <row r="58" spans="1:3" ht="15.75" x14ac:dyDescent="0.2">
      <c r="A58" s="60" t="s">
        <v>73</v>
      </c>
      <c r="B58" s="61" t="s">
        <v>74</v>
      </c>
      <c r="C58" s="41">
        <f>[5]С2!F15</f>
        <v>1.071</v>
      </c>
    </row>
    <row r="59" spans="1:3" ht="15.75" x14ac:dyDescent="0.2">
      <c r="A59" s="60" t="s">
        <v>75</v>
      </c>
      <c r="B59" s="61" t="s">
        <v>76</v>
      </c>
      <c r="C59" s="41">
        <f>[5]С2!F16</f>
        <v>1</v>
      </c>
    </row>
    <row r="60" spans="1:3" ht="17.25" x14ac:dyDescent="0.2">
      <c r="A60" s="60" t="s">
        <v>77</v>
      </c>
      <c r="B60" s="59" t="s">
        <v>78</v>
      </c>
      <c r="C60" s="35">
        <f>[5]С2!F17</f>
        <v>1.01</v>
      </c>
    </row>
    <row r="61" spans="1:3" s="64" customFormat="1" ht="14.25" x14ac:dyDescent="0.2">
      <c r="A61" s="60" t="s">
        <v>79</v>
      </c>
      <c r="B61" s="62" t="s">
        <v>80</v>
      </c>
      <c r="C61" s="63">
        <f>[5]С2!F33</f>
        <v>10</v>
      </c>
    </row>
    <row r="62" spans="1:3" ht="30" x14ac:dyDescent="0.2">
      <c r="A62" s="60" t="s">
        <v>81</v>
      </c>
      <c r="B62" s="65" t="s">
        <v>82</v>
      </c>
      <c r="C62" s="35">
        <f>[5]С2!F26</f>
        <v>1183.2684352822318</v>
      </c>
    </row>
    <row r="63" spans="1:3" ht="168" customHeight="1" x14ac:dyDescent="0.2">
      <c r="A63" s="60" t="s">
        <v>83</v>
      </c>
      <c r="B63" s="54" t="s">
        <v>84</v>
      </c>
      <c r="C63" s="35">
        <f>[5]С2!F27</f>
        <v>0.16419829999999999</v>
      </c>
    </row>
    <row r="64" spans="1:3" ht="17.25" x14ac:dyDescent="0.2">
      <c r="A64" s="60" t="s">
        <v>85</v>
      </c>
      <c r="B64" s="59" t="s">
        <v>86</v>
      </c>
      <c r="C64" s="63">
        <f>[5]С2!F28</f>
        <v>4200</v>
      </c>
    </row>
    <row r="65" spans="1:3" ht="42.75" x14ac:dyDescent="0.2">
      <c r="A65" s="60" t="s">
        <v>87</v>
      </c>
      <c r="B65" s="34" t="s">
        <v>88</v>
      </c>
      <c r="C65" s="35">
        <f>[5]С2!F22</f>
        <v>4298.6978080550834</v>
      </c>
    </row>
    <row r="66" spans="1:3" ht="30" x14ac:dyDescent="0.2">
      <c r="A66" s="60" t="s">
        <v>89</v>
      </c>
      <c r="B66" s="61" t="s">
        <v>90</v>
      </c>
      <c r="C66" s="35">
        <f>[5]С2!F23</f>
        <v>1990</v>
      </c>
    </row>
    <row r="67" spans="1:3" ht="30" x14ac:dyDescent="0.2">
      <c r="A67" s="60" t="s">
        <v>91</v>
      </c>
      <c r="B67" s="54" t="s">
        <v>92</v>
      </c>
      <c r="C67" s="35">
        <f>[5]С2.1!E27</f>
        <v>246.24401</v>
      </c>
    </row>
    <row r="68" spans="1:3" ht="73.5" customHeight="1" x14ac:dyDescent="0.2">
      <c r="A68" s="60" t="s">
        <v>93</v>
      </c>
      <c r="B68" s="66" t="s">
        <v>94</v>
      </c>
      <c r="C68" s="53" t="str">
        <f>[5]С2.3!E21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[5]С2.3!E11</f>
        <v>9.89</v>
      </c>
    </row>
    <row r="70" spans="1:3" ht="25.5" x14ac:dyDescent="0.2">
      <c r="A70" s="60" t="s">
        <v>97</v>
      </c>
      <c r="B70" s="67" t="s">
        <v>98</v>
      </c>
      <c r="C70" s="63">
        <f>[5]С2.3!E13</f>
        <v>300</v>
      </c>
    </row>
    <row r="71" spans="1:3" ht="192.75" customHeight="1" x14ac:dyDescent="0.2">
      <c r="A71" s="60" t="s">
        <v>99</v>
      </c>
      <c r="B71" s="66" t="s">
        <v>100</v>
      </c>
      <c r="C71" s="69">
        <f>IF([5]С2.3!E22&gt;0,[5]С2.3!E22,[5]С2.3!E14)</f>
        <v>8809</v>
      </c>
    </row>
    <row r="72" spans="1:3" ht="192.75" customHeight="1" x14ac:dyDescent="0.2">
      <c r="A72" s="60" t="s">
        <v>101</v>
      </c>
      <c r="B72" s="66" t="s">
        <v>102</v>
      </c>
      <c r="C72" s="69">
        <f>IF([5]С2.3!E23&gt;0,[5]С2.3!E23,[5]С2.3!E15)</f>
        <v>530.41</v>
      </c>
    </row>
    <row r="73" spans="1:3" ht="30" x14ac:dyDescent="0.2">
      <c r="A73" s="60" t="s">
        <v>103</v>
      </c>
      <c r="B73" s="54" t="s">
        <v>104</v>
      </c>
      <c r="C73" s="35">
        <f>[5]С2.1!E28</f>
        <v>269.12432000000001</v>
      </c>
    </row>
    <row r="74" spans="1:3" ht="87" customHeight="1" x14ac:dyDescent="0.2">
      <c r="A74" s="60" t="s">
        <v>105</v>
      </c>
      <c r="B74" s="66" t="s">
        <v>106</v>
      </c>
      <c r="C74" s="53" t="str">
        <f>[5]С2.3!E25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[5]С2.3!E12</f>
        <v>0.56000000000000005</v>
      </c>
    </row>
    <row r="76" spans="1:3" ht="25.5" x14ac:dyDescent="0.2">
      <c r="A76" s="60" t="s">
        <v>109</v>
      </c>
      <c r="B76" s="67" t="s">
        <v>98</v>
      </c>
      <c r="C76" s="63">
        <f>[5]С2.3!E13</f>
        <v>300</v>
      </c>
    </row>
    <row r="77" spans="1:3" ht="183" customHeight="1" x14ac:dyDescent="0.2">
      <c r="A77" s="60" t="s">
        <v>110</v>
      </c>
      <c r="B77" s="70" t="s">
        <v>111</v>
      </c>
      <c r="C77" s="69">
        <f>IF([5]С2.3!E26&gt;0,[5]С2.3!E26,[5]С2.3!E16)</f>
        <v>21397</v>
      </c>
    </row>
    <row r="78" spans="1:3" ht="186.75" customHeight="1" x14ac:dyDescent="0.2">
      <c r="A78" s="60" t="s">
        <v>112</v>
      </c>
      <c r="B78" s="70" t="s">
        <v>113</v>
      </c>
      <c r="C78" s="69">
        <f>IF([5]С2.3!E27&gt;0,[5]С2.3!E27,[5]С2.3!E17)</f>
        <v>857.14</v>
      </c>
    </row>
    <row r="79" spans="1:3" ht="17.25" x14ac:dyDescent="0.2">
      <c r="A79" s="60" t="s">
        <v>114</v>
      </c>
      <c r="B79" s="34" t="s">
        <v>115</v>
      </c>
      <c r="C79" s="36">
        <f>[5]С2!F29</f>
        <v>0.21369165990259753</v>
      </c>
    </row>
    <row r="80" spans="1:3" ht="30" x14ac:dyDescent="0.2">
      <c r="A80" s="60" t="s">
        <v>116</v>
      </c>
      <c r="B80" s="54" t="s">
        <v>117</v>
      </c>
      <c r="C80" s="71">
        <f>[5]С2!F30</f>
        <v>0.20047619047619047</v>
      </c>
    </row>
    <row r="81" spans="1:3" ht="17.25" x14ac:dyDescent="0.2">
      <c r="A81" s="60" t="s">
        <v>118</v>
      </c>
      <c r="B81" s="72" t="s">
        <v>119</v>
      </c>
      <c r="C81" s="36">
        <f>[5]С2!F31</f>
        <v>0.13880000000000001</v>
      </c>
    </row>
    <row r="82" spans="1:3" s="64" customFormat="1" ht="18" thickBot="1" x14ac:dyDescent="0.25">
      <c r="A82" s="73" t="s">
        <v>120</v>
      </c>
      <c r="B82" s="74" t="s">
        <v>121</v>
      </c>
      <c r="C82" s="75">
        <f>[5]С2!F32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[5]С3!F14</f>
        <v>15661.317373437056</v>
      </c>
    </row>
    <row r="86" spans="1:3" s="64" customFormat="1" ht="42.75" x14ac:dyDescent="0.2">
      <c r="A86" s="78" t="s">
        <v>126</v>
      </c>
      <c r="B86" s="54" t="s">
        <v>127</v>
      </c>
      <c r="C86" s="79">
        <f>[5]С3!F15</f>
        <v>0.25</v>
      </c>
    </row>
    <row r="87" spans="1:3" s="64" customFormat="1" ht="14.25" x14ac:dyDescent="0.2">
      <c r="A87" s="78" t="s">
        <v>128</v>
      </c>
      <c r="B87" s="80" t="s">
        <v>129</v>
      </c>
      <c r="C87" s="63">
        <f>[5]С3!F18</f>
        <v>15</v>
      </c>
    </row>
    <row r="88" spans="1:3" s="64" customFormat="1" ht="17.25" x14ac:dyDescent="0.2">
      <c r="A88" s="78" t="s">
        <v>130</v>
      </c>
      <c r="B88" s="34" t="s">
        <v>131</v>
      </c>
      <c r="C88" s="35">
        <f>[5]С3!F19</f>
        <v>3741.3369093945325</v>
      </c>
    </row>
    <row r="89" spans="1:3" s="64" customFormat="1" ht="55.5" x14ac:dyDescent="0.2">
      <c r="A89" s="78" t="s">
        <v>132</v>
      </c>
      <c r="B89" s="54" t="s">
        <v>133</v>
      </c>
      <c r="C89" s="81">
        <f>[5]С3!F20</f>
        <v>2.1999999999999999E-2</v>
      </c>
    </row>
    <row r="90" spans="1:3" s="64" customFormat="1" ht="14.25" x14ac:dyDescent="0.2">
      <c r="A90" s="78" t="s">
        <v>134</v>
      </c>
      <c r="B90" s="59" t="s">
        <v>80</v>
      </c>
      <c r="C90" s="63">
        <f>[5]С3!F21</f>
        <v>10</v>
      </c>
    </row>
    <row r="91" spans="1:3" s="64" customFormat="1" ht="17.25" x14ac:dyDescent="0.2">
      <c r="A91" s="78" t="s">
        <v>135</v>
      </c>
      <c r="B91" s="34" t="s">
        <v>136</v>
      </c>
      <c r="C91" s="35">
        <f>[5]С3!F22</f>
        <v>3.5498053058466956</v>
      </c>
    </row>
    <row r="92" spans="1:3" s="64" customFormat="1" ht="57" customHeight="1" x14ac:dyDescent="0.2">
      <c r="A92" s="78" t="s">
        <v>137</v>
      </c>
      <c r="B92" s="54" t="s">
        <v>138</v>
      </c>
      <c r="C92" s="81">
        <f>[5]С3!F23</f>
        <v>3.0000000000000001E-3</v>
      </c>
    </row>
    <row r="93" spans="1:3" s="64" customFormat="1" ht="27.75" thickBot="1" x14ac:dyDescent="0.25">
      <c r="A93" s="82" t="s">
        <v>139</v>
      </c>
      <c r="B93" s="83" t="s">
        <v>140</v>
      </c>
      <c r="C93" s="84">
        <f>[5]С3!F24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[5]С4!F16</f>
        <v>1652.5</v>
      </c>
    </row>
    <row r="97" spans="1:3" ht="30" x14ac:dyDescent="0.2">
      <c r="A97" s="60" t="s">
        <v>145</v>
      </c>
      <c r="B97" s="59" t="s">
        <v>146</v>
      </c>
      <c r="C97" s="35">
        <f>[5]С4!F17</f>
        <v>73547</v>
      </c>
    </row>
    <row r="98" spans="1:3" ht="17.25" x14ac:dyDescent="0.2">
      <c r="A98" s="60" t="s">
        <v>147</v>
      </c>
      <c r="B98" s="59" t="s">
        <v>148</v>
      </c>
      <c r="C98" s="41">
        <f>[5]С4!F18</f>
        <v>0.02</v>
      </c>
    </row>
    <row r="99" spans="1:3" ht="30" x14ac:dyDescent="0.2">
      <c r="A99" s="60" t="s">
        <v>149</v>
      </c>
      <c r="B99" s="59" t="s">
        <v>150</v>
      </c>
      <c r="C99" s="35">
        <f>[5]С4!F19</f>
        <v>12104</v>
      </c>
    </row>
    <row r="100" spans="1:3" ht="31.5" x14ac:dyDescent="0.2">
      <c r="A100" s="60" t="s">
        <v>151</v>
      </c>
      <c r="B100" s="59" t="s">
        <v>152</v>
      </c>
      <c r="C100" s="41">
        <f>[5]С4!F20</f>
        <v>1.4999999999999999E-2</v>
      </c>
    </row>
    <row r="101" spans="1:3" ht="30" x14ac:dyDescent="0.2">
      <c r="A101" s="60" t="s">
        <v>153</v>
      </c>
      <c r="B101" s="34" t="s">
        <v>154</v>
      </c>
      <c r="C101" s="35">
        <f>[5]С4!F21</f>
        <v>1933.1949342509995</v>
      </c>
    </row>
    <row r="102" spans="1:3" ht="35.25" customHeight="1" x14ac:dyDescent="0.2">
      <c r="A102" s="60" t="s">
        <v>155</v>
      </c>
      <c r="B102" s="54" t="s">
        <v>156</v>
      </c>
      <c r="C102" s="86" t="str">
        <f>IF([5]С4.2!F8="да",[5]С4.2!D21,[5]С4.2!D15)</f>
        <v>АО "Новосибирскэнергосбыт"</v>
      </c>
    </row>
    <row r="103" spans="1:3" ht="68.25" x14ac:dyDescent="0.2">
      <c r="A103" s="60" t="s">
        <v>157</v>
      </c>
      <c r="B103" s="54" t="s">
        <v>158</v>
      </c>
      <c r="C103" s="35">
        <f>[5]С4!F22</f>
        <v>3.6112641666666665</v>
      </c>
    </row>
    <row r="104" spans="1:3" ht="30" x14ac:dyDescent="0.2">
      <c r="A104" s="60" t="s">
        <v>159</v>
      </c>
      <c r="B104" s="59" t="s">
        <v>160</v>
      </c>
      <c r="C104" s="35">
        <f>[5]С4!F23</f>
        <v>180</v>
      </c>
    </row>
    <row r="105" spans="1:3" ht="14.25" x14ac:dyDescent="0.2">
      <c r="A105" s="60" t="s">
        <v>161</v>
      </c>
      <c r="B105" s="54" t="s">
        <v>162</v>
      </c>
      <c r="C105" s="35">
        <f>[5]С4!F24</f>
        <v>8497.1999999999989</v>
      </c>
    </row>
    <row r="106" spans="1:3" ht="14.25" x14ac:dyDescent="0.2">
      <c r="A106" s="60" t="s">
        <v>163</v>
      </c>
      <c r="B106" s="59" t="s">
        <v>164</v>
      </c>
      <c r="C106" s="41">
        <f>[5]С4!F25</f>
        <v>0.35</v>
      </c>
    </row>
    <row r="107" spans="1:3" ht="17.25" x14ac:dyDescent="0.2">
      <c r="A107" s="60" t="s">
        <v>165</v>
      </c>
      <c r="B107" s="34" t="s">
        <v>166</v>
      </c>
      <c r="C107" s="35">
        <f>[5]С4!F26</f>
        <v>38.331510000000002</v>
      </c>
    </row>
    <row r="108" spans="1:3" ht="75.75" customHeight="1" x14ac:dyDescent="0.2">
      <c r="A108" s="60" t="s">
        <v>167</v>
      </c>
      <c r="B108" s="54" t="s">
        <v>94</v>
      </c>
      <c r="C108" s="86" t="str">
        <f>[5]С4.3!E16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[5]С4.3!E17</f>
        <v>10.93</v>
      </c>
    </row>
    <row r="110" spans="1:3" ht="79.5" customHeight="1" x14ac:dyDescent="0.2">
      <c r="A110" s="60" t="s">
        <v>170</v>
      </c>
      <c r="B110" s="54" t="s">
        <v>106</v>
      </c>
      <c r="C110" s="86" t="str">
        <f>[5]С4.3!E18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[5]С4.3!E19</f>
        <v>0</v>
      </c>
    </row>
    <row r="112" spans="1:3" x14ac:dyDescent="0.2">
      <c r="A112" s="60" t="s">
        <v>173</v>
      </c>
      <c r="B112" s="59" t="s">
        <v>174</v>
      </c>
      <c r="C112" s="35">
        <f>[5]С4.3!E11</f>
        <v>1871</v>
      </c>
    </row>
    <row r="113" spans="1:3" x14ac:dyDescent="0.2">
      <c r="A113" s="60" t="s">
        <v>175</v>
      </c>
      <c r="B113" s="59" t="s">
        <v>176</v>
      </c>
      <c r="C113" s="53">
        <f>[5]С4.3!E12</f>
        <v>1636</v>
      </c>
    </row>
    <row r="114" spans="1:3" x14ac:dyDescent="0.2">
      <c r="A114" s="60" t="s">
        <v>177</v>
      </c>
      <c r="B114" s="59" t="s">
        <v>178</v>
      </c>
      <c r="C114" s="53">
        <f>[5]С4.3!E13</f>
        <v>204</v>
      </c>
    </row>
    <row r="115" spans="1:3" ht="30" x14ac:dyDescent="0.2">
      <c r="A115" s="60" t="s">
        <v>179</v>
      </c>
      <c r="B115" s="34" t="s">
        <v>180</v>
      </c>
      <c r="C115" s="35">
        <f>[5]С4!F27</f>
        <v>1326.0219970470876</v>
      </c>
    </row>
    <row r="116" spans="1:3" ht="25.5" x14ac:dyDescent="0.2">
      <c r="A116" s="60" t="s">
        <v>181</v>
      </c>
      <c r="B116" s="54" t="s">
        <v>182</v>
      </c>
      <c r="C116" s="35">
        <f>[5]С4!F28</f>
        <v>1018.4500745369336</v>
      </c>
    </row>
    <row r="117" spans="1:3" ht="42.75" x14ac:dyDescent="0.2">
      <c r="A117" s="60" t="s">
        <v>183</v>
      </c>
      <c r="B117" s="54" t="s">
        <v>184</v>
      </c>
      <c r="C117" s="35">
        <f>[5]С4!F29</f>
        <v>307.57192251015391</v>
      </c>
    </row>
    <row r="118" spans="1:3" ht="30" x14ac:dyDescent="0.2">
      <c r="A118" s="60" t="s">
        <v>185</v>
      </c>
      <c r="B118" s="40" t="s">
        <v>186</v>
      </c>
      <c r="C118" s="35">
        <f>[5]С4!F30</f>
        <v>2612.6419697997144</v>
      </c>
    </row>
    <row r="119" spans="1:3" ht="42.75" x14ac:dyDescent="0.2">
      <c r="A119" s="60" t="s">
        <v>187</v>
      </c>
      <c r="B119" s="87" t="s">
        <v>188</v>
      </c>
      <c r="C119" s="35">
        <f>[5]С4!F33</f>
        <v>1383.5166961138552</v>
      </c>
    </row>
    <row r="120" spans="1:3" ht="30" x14ac:dyDescent="0.2">
      <c r="A120" s="60" t="s">
        <v>189</v>
      </c>
      <c r="B120" s="88" t="s">
        <v>190</v>
      </c>
      <c r="C120" s="35">
        <f>[5]С4!F35</f>
        <v>18.902267999999999</v>
      </c>
    </row>
    <row r="121" spans="1:3" ht="14.25" x14ac:dyDescent="0.2">
      <c r="A121" s="60" t="s">
        <v>191</v>
      </c>
      <c r="B121" s="57" t="s">
        <v>192</v>
      </c>
      <c r="C121" s="35">
        <f>[5]С4!F36</f>
        <v>14319.9</v>
      </c>
    </row>
    <row r="122" spans="1:3" ht="43.5" customHeight="1" thickBot="1" x14ac:dyDescent="0.25">
      <c r="A122" s="73" t="s">
        <v>193</v>
      </c>
      <c r="B122" s="89" t="s">
        <v>194</v>
      </c>
      <c r="C122" s="84">
        <f>[5]С4!F37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[5]С5!F17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[5]С2!F37</f>
        <v>20.818139999999996</v>
      </c>
    </row>
    <row r="136" spans="1:3" ht="14.25" x14ac:dyDescent="0.2">
      <c r="A136" s="60" t="s">
        <v>216</v>
      </c>
      <c r="B136" s="102" t="s">
        <v>217</v>
      </c>
      <c r="C136" s="35">
        <f>[5]С2!F38</f>
        <v>7</v>
      </c>
    </row>
    <row r="137" spans="1:3" ht="17.25" x14ac:dyDescent="0.2">
      <c r="A137" s="60" t="s">
        <v>218</v>
      </c>
      <c r="B137" s="102" t="s">
        <v>219</v>
      </c>
      <c r="C137" s="35">
        <f>[5]С2!F40</f>
        <v>0.97</v>
      </c>
    </row>
    <row r="138" spans="1:3" ht="15" thickBot="1" x14ac:dyDescent="0.25">
      <c r="A138" s="73" t="s">
        <v>220</v>
      </c>
      <c r="B138" s="103" t="s">
        <v>221</v>
      </c>
      <c r="C138" s="47">
        <f>[5]С2!F42</f>
        <v>0.35</v>
      </c>
    </row>
    <row r="139" spans="1:3" s="90" customFormat="1" ht="13.5" thickBot="1" x14ac:dyDescent="0.25">
      <c r="A139" s="48"/>
      <c r="B139" s="76"/>
      <c r="C139" s="15"/>
    </row>
    <row r="140" spans="1:3" ht="30" x14ac:dyDescent="0.2">
      <c r="A140" s="85" t="s">
        <v>222</v>
      </c>
      <c r="B140" s="104" t="s">
        <v>223</v>
      </c>
      <c r="C140" s="105">
        <f>[5]С2!F35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[5]С2.5!$E$11</f>
        <v>-2.9000000000000026E-2</v>
      </c>
    </row>
    <row r="144" spans="1:3" x14ac:dyDescent="0.2">
      <c r="A144" s="107"/>
      <c r="B144" s="112">
        <f>B143+1</f>
        <v>2021</v>
      </c>
      <c r="C144" s="113">
        <f>[5]С2.5!$F$11</f>
        <v>0.245</v>
      </c>
    </row>
    <row r="145" spans="1:3" x14ac:dyDescent="0.2">
      <c r="A145" s="107"/>
      <c r="B145" s="112">
        <f t="shared" ref="B145:B208" si="0">B144+1</f>
        <v>2022</v>
      </c>
      <c r="C145" s="113">
        <f>[5]С2.5!$G$11</f>
        <v>0.114</v>
      </c>
    </row>
    <row r="146" spans="1:3" ht="13.5" thickBot="1" x14ac:dyDescent="0.25">
      <c r="A146" s="107"/>
      <c r="B146" s="114">
        <f t="shared" si="0"/>
        <v>2023</v>
      </c>
      <c r="C146" s="115">
        <f>[5]С2.5!$H$11</f>
        <v>0.04</v>
      </c>
    </row>
    <row r="147" spans="1:3" x14ac:dyDescent="0.2">
      <c r="A147" s="107"/>
      <c r="B147" s="116">
        <f t="shared" si="0"/>
        <v>2024</v>
      </c>
      <c r="C147" s="117">
        <f>[5]С2.5!$I$11</f>
        <v>0.121</v>
      </c>
    </row>
    <row r="148" spans="1:3" x14ac:dyDescent="0.2">
      <c r="A148" s="107"/>
      <c r="B148" s="112">
        <f t="shared" si="0"/>
        <v>2025</v>
      </c>
      <c r="C148" s="113">
        <f>[5]С2.5!$J$11</f>
        <v>0.03</v>
      </c>
    </row>
    <row r="149" spans="1:3" x14ac:dyDescent="0.2">
      <c r="A149" s="107"/>
      <c r="B149" s="112">
        <f t="shared" si="0"/>
        <v>2026</v>
      </c>
      <c r="C149" s="113">
        <f>[5]С2.5!$K$11</f>
        <v>6.0999999999999999E-2</v>
      </c>
    </row>
    <row r="150" spans="1:3" hidden="1" x14ac:dyDescent="0.2">
      <c r="A150" s="107"/>
      <c r="B150" s="112">
        <f t="shared" si="0"/>
        <v>2027</v>
      </c>
      <c r="C150" s="113">
        <f>[5]С2.5!$L$11</f>
        <v>3.2682303599220003E-2</v>
      </c>
    </row>
    <row r="151" spans="1:3" hidden="1" x14ac:dyDescent="0.2">
      <c r="A151" s="107"/>
      <c r="B151" s="112">
        <f t="shared" si="0"/>
        <v>2028</v>
      </c>
      <c r="C151" s="113">
        <f>[5]С2.5!$M$11</f>
        <v>0</v>
      </c>
    </row>
    <row r="152" spans="1:3" hidden="1" x14ac:dyDescent="0.2">
      <c r="A152" s="107"/>
      <c r="B152" s="112">
        <f t="shared" si="0"/>
        <v>2029</v>
      </c>
      <c r="C152" s="113">
        <f>[5]С2.5!$N$11</f>
        <v>0</v>
      </c>
    </row>
    <row r="153" spans="1:3" hidden="1" x14ac:dyDescent="0.2">
      <c r="A153" s="107"/>
      <c r="B153" s="112">
        <f t="shared" si="0"/>
        <v>2030</v>
      </c>
      <c r="C153" s="113">
        <f>[5]С2.5!$O$11</f>
        <v>0</v>
      </c>
    </row>
    <row r="154" spans="1:3" hidden="1" x14ac:dyDescent="0.2">
      <c r="A154" s="107"/>
      <c r="B154" s="112">
        <f t="shared" si="0"/>
        <v>2031</v>
      </c>
      <c r="C154" s="113">
        <f>[5]С2.5!$P$11</f>
        <v>0</v>
      </c>
    </row>
    <row r="155" spans="1:3" hidden="1" x14ac:dyDescent="0.2">
      <c r="A155" s="90"/>
      <c r="B155" s="112">
        <f t="shared" si="0"/>
        <v>2032</v>
      </c>
      <c r="C155" s="113">
        <f>[5]С2.5!$Q$11</f>
        <v>0</v>
      </c>
    </row>
    <row r="156" spans="1:3" hidden="1" x14ac:dyDescent="0.2">
      <c r="A156" s="90"/>
      <c r="B156" s="112">
        <f t="shared" si="0"/>
        <v>2033</v>
      </c>
      <c r="C156" s="113">
        <f>[5]С2.5!$R$11</f>
        <v>0</v>
      </c>
    </row>
    <row r="157" spans="1:3" hidden="1" x14ac:dyDescent="0.2">
      <c r="B157" s="112">
        <f t="shared" si="0"/>
        <v>2034</v>
      </c>
      <c r="C157" s="113">
        <f>[5]С2.5!$S$11</f>
        <v>0</v>
      </c>
    </row>
    <row r="158" spans="1:3" hidden="1" x14ac:dyDescent="0.2">
      <c r="B158" s="112">
        <f t="shared" si="0"/>
        <v>2035</v>
      </c>
      <c r="C158" s="113">
        <f>[5]С2.5!$T$11</f>
        <v>0</v>
      </c>
    </row>
    <row r="159" spans="1:3" hidden="1" x14ac:dyDescent="0.2">
      <c r="B159" s="112">
        <f t="shared" si="0"/>
        <v>2036</v>
      </c>
      <c r="C159" s="113">
        <f>[5]С2.5!$U$11</f>
        <v>0</v>
      </c>
    </row>
    <row r="160" spans="1:3" hidden="1" x14ac:dyDescent="0.2">
      <c r="B160" s="112">
        <f t="shared" si="0"/>
        <v>2037</v>
      </c>
      <c r="C160" s="113">
        <f>[5]С2.5!$V$11</f>
        <v>0</v>
      </c>
    </row>
    <row r="161" spans="2:3" hidden="1" x14ac:dyDescent="0.2">
      <c r="B161" s="112">
        <f t="shared" si="0"/>
        <v>2038</v>
      </c>
      <c r="C161" s="113">
        <f>[5]С2.5!$W$11</f>
        <v>0</v>
      </c>
    </row>
    <row r="162" spans="2:3" hidden="1" x14ac:dyDescent="0.2">
      <c r="B162" s="112">
        <f t="shared" si="0"/>
        <v>2039</v>
      </c>
      <c r="C162" s="113">
        <f>[5]С2.5!$X$11</f>
        <v>0</v>
      </c>
    </row>
    <row r="163" spans="2:3" hidden="1" x14ac:dyDescent="0.2">
      <c r="B163" s="112">
        <f t="shared" si="0"/>
        <v>2040</v>
      </c>
      <c r="C163" s="113">
        <f>[5]С2.5!$Y$11</f>
        <v>0</v>
      </c>
    </row>
    <row r="164" spans="2:3" hidden="1" x14ac:dyDescent="0.2">
      <c r="B164" s="112">
        <f t="shared" si="0"/>
        <v>2041</v>
      </c>
      <c r="C164" s="113">
        <f>[5]С2.5!$Z$11</f>
        <v>0</v>
      </c>
    </row>
    <row r="165" spans="2:3" hidden="1" x14ac:dyDescent="0.2">
      <c r="B165" s="112">
        <f t="shared" si="0"/>
        <v>2042</v>
      </c>
      <c r="C165" s="113">
        <f>[5]С2.5!$AA$11</f>
        <v>0</v>
      </c>
    </row>
    <row r="166" spans="2:3" hidden="1" x14ac:dyDescent="0.2">
      <c r="B166" s="112">
        <f t="shared" si="0"/>
        <v>2043</v>
      </c>
      <c r="C166" s="113">
        <f>[5]С2.5!$AB$11</f>
        <v>0</v>
      </c>
    </row>
    <row r="167" spans="2:3" hidden="1" x14ac:dyDescent="0.2">
      <c r="B167" s="112">
        <f t="shared" si="0"/>
        <v>2044</v>
      </c>
      <c r="C167" s="113">
        <f>[5]С2.5!$AC$11</f>
        <v>0</v>
      </c>
    </row>
    <row r="168" spans="2:3" hidden="1" x14ac:dyDescent="0.2">
      <c r="B168" s="112">
        <f t="shared" si="0"/>
        <v>2045</v>
      </c>
      <c r="C168" s="113">
        <f>[5]С2.5!$AD$11</f>
        <v>0</v>
      </c>
    </row>
    <row r="169" spans="2:3" hidden="1" x14ac:dyDescent="0.2">
      <c r="B169" s="112">
        <f t="shared" si="0"/>
        <v>2046</v>
      </c>
      <c r="C169" s="113">
        <f>[5]С2.5!$AE$11</f>
        <v>0</v>
      </c>
    </row>
    <row r="170" spans="2:3" hidden="1" x14ac:dyDescent="0.2">
      <c r="B170" s="112">
        <f t="shared" si="0"/>
        <v>2047</v>
      </c>
      <c r="C170" s="113">
        <f>[5]С2.5!$AF$11</f>
        <v>0</v>
      </c>
    </row>
    <row r="171" spans="2:3" hidden="1" x14ac:dyDescent="0.2">
      <c r="B171" s="112">
        <f t="shared" si="0"/>
        <v>2048</v>
      </c>
      <c r="C171" s="113">
        <f>[5]С2.5!$AG$11</f>
        <v>0</v>
      </c>
    </row>
    <row r="172" spans="2:3" hidden="1" x14ac:dyDescent="0.2">
      <c r="B172" s="112">
        <f t="shared" si="0"/>
        <v>2049</v>
      </c>
      <c r="C172" s="113">
        <f>[5]С2.5!$AH$11</f>
        <v>0</v>
      </c>
    </row>
    <row r="173" spans="2:3" hidden="1" x14ac:dyDescent="0.2">
      <c r="B173" s="112">
        <f t="shared" si="0"/>
        <v>2050</v>
      </c>
      <c r="C173" s="113">
        <f>[5]С2.5!$AI$11</f>
        <v>0</v>
      </c>
    </row>
    <row r="174" spans="2:3" hidden="1" x14ac:dyDescent="0.2">
      <c r="B174" s="112">
        <f t="shared" si="0"/>
        <v>2051</v>
      </c>
      <c r="C174" s="113">
        <f>[5]С2.5!$AJ$11</f>
        <v>0</v>
      </c>
    </row>
    <row r="175" spans="2:3" hidden="1" x14ac:dyDescent="0.2">
      <c r="B175" s="112">
        <f t="shared" si="0"/>
        <v>2052</v>
      </c>
      <c r="C175" s="113">
        <f>[5]С2.5!$AK$11</f>
        <v>0</v>
      </c>
    </row>
    <row r="176" spans="2:3" hidden="1" x14ac:dyDescent="0.2">
      <c r="B176" s="112">
        <f t="shared" si="0"/>
        <v>2053</v>
      </c>
      <c r="C176" s="113">
        <f>[5]С2.5!$AL$11</f>
        <v>0</v>
      </c>
    </row>
    <row r="177" spans="2:3" hidden="1" x14ac:dyDescent="0.2">
      <c r="B177" s="112">
        <f t="shared" si="0"/>
        <v>2054</v>
      </c>
      <c r="C177" s="113">
        <f>[5]С2.5!$AM$11</f>
        <v>0</v>
      </c>
    </row>
    <row r="178" spans="2:3" hidden="1" x14ac:dyDescent="0.2">
      <c r="B178" s="112">
        <f t="shared" si="0"/>
        <v>2055</v>
      </c>
      <c r="C178" s="113">
        <f>[5]С2.5!$AN$11</f>
        <v>0</v>
      </c>
    </row>
    <row r="179" spans="2:3" hidden="1" x14ac:dyDescent="0.2">
      <c r="B179" s="112">
        <f t="shared" si="0"/>
        <v>2056</v>
      </c>
      <c r="C179" s="113">
        <f>[5]С2.5!$AO$11</f>
        <v>0</v>
      </c>
    </row>
    <row r="180" spans="2:3" hidden="1" x14ac:dyDescent="0.2">
      <c r="B180" s="112">
        <f t="shared" si="0"/>
        <v>2057</v>
      </c>
      <c r="C180" s="113">
        <f>[5]С2.5!$AP$11</f>
        <v>0</v>
      </c>
    </row>
    <row r="181" spans="2:3" hidden="1" x14ac:dyDescent="0.2">
      <c r="B181" s="112">
        <f t="shared" si="0"/>
        <v>2058</v>
      </c>
      <c r="C181" s="113">
        <f>[5]С2.5!$AQ$11</f>
        <v>0</v>
      </c>
    </row>
    <row r="182" spans="2:3" hidden="1" x14ac:dyDescent="0.2">
      <c r="B182" s="112">
        <f t="shared" si="0"/>
        <v>2059</v>
      </c>
      <c r="C182" s="113">
        <f>[5]С2.5!$AR$11</f>
        <v>0</v>
      </c>
    </row>
    <row r="183" spans="2:3" hidden="1" x14ac:dyDescent="0.2">
      <c r="B183" s="112">
        <f t="shared" si="0"/>
        <v>2060</v>
      </c>
      <c r="C183" s="113">
        <f>[5]С2.5!$AS$11</f>
        <v>0</v>
      </c>
    </row>
    <row r="184" spans="2:3" hidden="1" x14ac:dyDescent="0.2">
      <c r="B184" s="112">
        <f t="shared" si="0"/>
        <v>2061</v>
      </c>
      <c r="C184" s="113">
        <f>[5]С2.5!$AT$11</f>
        <v>0</v>
      </c>
    </row>
    <row r="185" spans="2:3" hidden="1" x14ac:dyDescent="0.2">
      <c r="B185" s="112">
        <f t="shared" si="0"/>
        <v>2062</v>
      </c>
      <c r="C185" s="113">
        <f>[5]С2.5!$AU$11</f>
        <v>0</v>
      </c>
    </row>
    <row r="186" spans="2:3" hidden="1" x14ac:dyDescent="0.2">
      <c r="B186" s="112">
        <f t="shared" si="0"/>
        <v>2063</v>
      </c>
      <c r="C186" s="113">
        <f>[5]С2.5!$AV$11</f>
        <v>0</v>
      </c>
    </row>
    <row r="187" spans="2:3" hidden="1" x14ac:dyDescent="0.2">
      <c r="B187" s="112">
        <f t="shared" si="0"/>
        <v>2064</v>
      </c>
      <c r="C187" s="113">
        <f>[5]С2.5!$AW$11</f>
        <v>0</v>
      </c>
    </row>
    <row r="188" spans="2:3" hidden="1" x14ac:dyDescent="0.2">
      <c r="B188" s="112">
        <f t="shared" si="0"/>
        <v>2065</v>
      </c>
      <c r="C188" s="113">
        <f>[5]С2.5!$AX$11</f>
        <v>0</v>
      </c>
    </row>
    <row r="189" spans="2:3" hidden="1" x14ac:dyDescent="0.2">
      <c r="B189" s="112">
        <f t="shared" si="0"/>
        <v>2066</v>
      </c>
      <c r="C189" s="113">
        <f>[5]С2.5!$AY$11</f>
        <v>0</v>
      </c>
    </row>
    <row r="190" spans="2:3" hidden="1" x14ac:dyDescent="0.2">
      <c r="B190" s="112">
        <f t="shared" si="0"/>
        <v>2067</v>
      </c>
      <c r="C190" s="113">
        <f>[5]С2.5!$AZ$11</f>
        <v>0</v>
      </c>
    </row>
    <row r="191" spans="2:3" hidden="1" x14ac:dyDescent="0.2">
      <c r="B191" s="112">
        <f t="shared" si="0"/>
        <v>2068</v>
      </c>
      <c r="C191" s="113">
        <f>[5]С2.5!$BA$11</f>
        <v>0</v>
      </c>
    </row>
    <row r="192" spans="2:3" hidden="1" x14ac:dyDescent="0.2">
      <c r="B192" s="112">
        <f t="shared" si="0"/>
        <v>2069</v>
      </c>
      <c r="C192" s="113">
        <f>[5]С2.5!$BB$11</f>
        <v>0</v>
      </c>
    </row>
    <row r="193" spans="2:3" hidden="1" x14ac:dyDescent="0.2">
      <c r="B193" s="112">
        <f t="shared" si="0"/>
        <v>2070</v>
      </c>
      <c r="C193" s="113">
        <f>[5]С2.5!$BC$11</f>
        <v>0</v>
      </c>
    </row>
    <row r="194" spans="2:3" hidden="1" x14ac:dyDescent="0.2">
      <c r="B194" s="112">
        <f t="shared" si="0"/>
        <v>2071</v>
      </c>
      <c r="C194" s="113">
        <f>[5]С2.5!$BD$11</f>
        <v>0</v>
      </c>
    </row>
    <row r="195" spans="2:3" hidden="1" x14ac:dyDescent="0.2">
      <c r="B195" s="112">
        <f t="shared" si="0"/>
        <v>2072</v>
      </c>
      <c r="C195" s="113">
        <f>[5]С2.5!$BE$11</f>
        <v>0</v>
      </c>
    </row>
    <row r="196" spans="2:3" hidden="1" x14ac:dyDescent="0.2">
      <c r="B196" s="112">
        <f t="shared" si="0"/>
        <v>2073</v>
      </c>
      <c r="C196" s="113">
        <f>[5]С2.5!$BF$11</f>
        <v>0</v>
      </c>
    </row>
    <row r="197" spans="2:3" hidden="1" x14ac:dyDescent="0.2">
      <c r="B197" s="112">
        <f t="shared" si="0"/>
        <v>2074</v>
      </c>
      <c r="C197" s="113">
        <f>[5]С2.5!$BG$11</f>
        <v>0</v>
      </c>
    </row>
    <row r="198" spans="2:3" hidden="1" x14ac:dyDescent="0.2">
      <c r="B198" s="112">
        <f t="shared" si="0"/>
        <v>2075</v>
      </c>
      <c r="C198" s="113">
        <f>[5]С2.5!$BH$11</f>
        <v>0</v>
      </c>
    </row>
    <row r="199" spans="2:3" hidden="1" x14ac:dyDescent="0.2">
      <c r="B199" s="112">
        <f t="shared" si="0"/>
        <v>2076</v>
      </c>
      <c r="C199" s="113">
        <f>[5]С2.5!$BI$11</f>
        <v>0</v>
      </c>
    </row>
    <row r="200" spans="2:3" hidden="1" x14ac:dyDescent="0.2">
      <c r="B200" s="112">
        <f t="shared" si="0"/>
        <v>2077</v>
      </c>
      <c r="C200" s="113">
        <f>[5]С2.5!$BJ$11</f>
        <v>0</v>
      </c>
    </row>
    <row r="201" spans="2:3" hidden="1" x14ac:dyDescent="0.2">
      <c r="B201" s="112">
        <f t="shared" si="0"/>
        <v>2078</v>
      </c>
      <c r="C201" s="113">
        <f>[5]С2.5!$BK$11</f>
        <v>0</v>
      </c>
    </row>
    <row r="202" spans="2:3" hidden="1" x14ac:dyDescent="0.2">
      <c r="B202" s="112">
        <f t="shared" si="0"/>
        <v>2079</v>
      </c>
      <c r="C202" s="113">
        <f>[5]С2.5!$BL$11</f>
        <v>0</v>
      </c>
    </row>
    <row r="203" spans="2:3" hidden="1" x14ac:dyDescent="0.2">
      <c r="B203" s="112">
        <f t="shared" si="0"/>
        <v>2080</v>
      </c>
      <c r="C203" s="113">
        <f>[5]С2.5!$BM$11</f>
        <v>0</v>
      </c>
    </row>
    <row r="204" spans="2:3" hidden="1" x14ac:dyDescent="0.2">
      <c r="B204" s="112">
        <f t="shared" si="0"/>
        <v>2081</v>
      </c>
      <c r="C204" s="113">
        <f>[5]С2.5!$BN$11</f>
        <v>0</v>
      </c>
    </row>
    <row r="205" spans="2:3" hidden="1" x14ac:dyDescent="0.2">
      <c r="B205" s="112">
        <f t="shared" si="0"/>
        <v>2082</v>
      </c>
      <c r="C205" s="113">
        <f>[5]С2.5!$BO$11</f>
        <v>0</v>
      </c>
    </row>
    <row r="206" spans="2:3" hidden="1" x14ac:dyDescent="0.2">
      <c r="B206" s="112">
        <f t="shared" si="0"/>
        <v>2083</v>
      </c>
      <c r="C206" s="113">
        <f>[5]С2.5!$BP$11</f>
        <v>0</v>
      </c>
    </row>
    <row r="207" spans="2:3" hidden="1" x14ac:dyDescent="0.2">
      <c r="B207" s="112">
        <f t="shared" si="0"/>
        <v>2084</v>
      </c>
      <c r="C207" s="113">
        <f>[5]С2.5!$BQ$11</f>
        <v>0</v>
      </c>
    </row>
    <row r="208" spans="2:3" hidden="1" x14ac:dyDescent="0.2">
      <c r="B208" s="112">
        <f t="shared" si="0"/>
        <v>2085</v>
      </c>
      <c r="C208" s="113">
        <f>[5]С2.5!$BR$11</f>
        <v>0</v>
      </c>
    </row>
    <row r="209" spans="2:3" hidden="1" x14ac:dyDescent="0.2">
      <c r="B209" s="112">
        <f t="shared" ref="B209:B223" si="1">B208+1</f>
        <v>2086</v>
      </c>
      <c r="C209" s="113">
        <f>[5]С2.5!$BS$11</f>
        <v>0</v>
      </c>
    </row>
    <row r="210" spans="2:3" hidden="1" x14ac:dyDescent="0.2">
      <c r="B210" s="112">
        <f t="shared" si="1"/>
        <v>2087</v>
      </c>
      <c r="C210" s="113">
        <f>[5]С2.5!$BT$11</f>
        <v>0</v>
      </c>
    </row>
    <row r="211" spans="2:3" hidden="1" x14ac:dyDescent="0.2">
      <c r="B211" s="112">
        <f t="shared" si="1"/>
        <v>2088</v>
      </c>
      <c r="C211" s="113">
        <f>[5]С2.5!$BU$11</f>
        <v>0</v>
      </c>
    </row>
    <row r="212" spans="2:3" hidden="1" x14ac:dyDescent="0.2">
      <c r="B212" s="112">
        <f t="shared" si="1"/>
        <v>2089</v>
      </c>
      <c r="C212" s="113">
        <f>[5]С2.5!$BV$11</f>
        <v>0</v>
      </c>
    </row>
    <row r="213" spans="2:3" hidden="1" x14ac:dyDescent="0.2">
      <c r="B213" s="112">
        <f t="shared" si="1"/>
        <v>2090</v>
      </c>
      <c r="C213" s="113">
        <f>[5]С2.5!$BW$11</f>
        <v>0</v>
      </c>
    </row>
    <row r="214" spans="2:3" hidden="1" x14ac:dyDescent="0.2">
      <c r="B214" s="112">
        <f t="shared" si="1"/>
        <v>2091</v>
      </c>
      <c r="C214" s="113">
        <f>[5]С2.5!$BX$11</f>
        <v>0</v>
      </c>
    </row>
    <row r="215" spans="2:3" hidden="1" x14ac:dyDescent="0.2">
      <c r="B215" s="112">
        <f t="shared" si="1"/>
        <v>2092</v>
      </c>
      <c r="C215" s="113">
        <f>[5]С2.5!$BY$11</f>
        <v>0</v>
      </c>
    </row>
    <row r="216" spans="2:3" hidden="1" x14ac:dyDescent="0.2">
      <c r="B216" s="112">
        <f t="shared" si="1"/>
        <v>2093</v>
      </c>
      <c r="C216" s="113">
        <f>[5]С2.5!$BZ$11</f>
        <v>0</v>
      </c>
    </row>
    <row r="217" spans="2:3" hidden="1" x14ac:dyDescent="0.2">
      <c r="B217" s="112">
        <f t="shared" si="1"/>
        <v>2094</v>
      </c>
      <c r="C217" s="113">
        <f>[5]С2.5!$CA$11</f>
        <v>0</v>
      </c>
    </row>
    <row r="218" spans="2:3" hidden="1" x14ac:dyDescent="0.2">
      <c r="B218" s="112">
        <f t="shared" si="1"/>
        <v>2095</v>
      </c>
      <c r="C218" s="113">
        <f>[5]С2.5!$CB$11</f>
        <v>0</v>
      </c>
    </row>
    <row r="219" spans="2:3" hidden="1" x14ac:dyDescent="0.2">
      <c r="B219" s="112">
        <f t="shared" si="1"/>
        <v>2096</v>
      </c>
      <c r="C219" s="113">
        <f>[5]С2.5!$CC$11</f>
        <v>0</v>
      </c>
    </row>
    <row r="220" spans="2:3" hidden="1" x14ac:dyDescent="0.2">
      <c r="B220" s="112">
        <f t="shared" si="1"/>
        <v>2097</v>
      </c>
      <c r="C220" s="113">
        <f>[5]С2.5!$CD$11</f>
        <v>0</v>
      </c>
    </row>
    <row r="221" spans="2:3" hidden="1" x14ac:dyDescent="0.2">
      <c r="B221" s="112">
        <f t="shared" si="1"/>
        <v>2098</v>
      </c>
      <c r="C221" s="113">
        <f>[5]С2.5!$CE$11</f>
        <v>0</v>
      </c>
    </row>
    <row r="222" spans="2:3" hidden="1" x14ac:dyDescent="0.2">
      <c r="B222" s="112">
        <f t="shared" si="1"/>
        <v>2099</v>
      </c>
      <c r="C222" s="113">
        <f>[5]С2.5!$CF$11</f>
        <v>0</v>
      </c>
    </row>
    <row r="223" spans="2:3" ht="13.5" hidden="1" thickBot="1" x14ac:dyDescent="0.25">
      <c r="B223" s="114">
        <f t="shared" si="1"/>
        <v>2100</v>
      </c>
      <c r="C223" s="115">
        <f>[5]С2.5!$CG$11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election activeCell="K20" sqref="K20"/>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[9]И1!D13</f>
        <v>Субъект Российской Федерации</v>
      </c>
      <c r="C4" s="10" t="str">
        <f>[9]И1!E13</f>
        <v>Новосибирская область</v>
      </c>
    </row>
    <row r="5" spans="1:3" ht="51.75" customHeight="1" x14ac:dyDescent="0.2">
      <c r="A5" s="8"/>
      <c r="B5" s="9" t="str">
        <f>[9]И1!D14</f>
        <v>Тип муниципального образования (выберите из списка)</v>
      </c>
      <c r="C5" s="10" t="str">
        <f>[9]И1!E14</f>
        <v>село Палецкое, Баганский муниципальный район</v>
      </c>
    </row>
    <row r="6" spans="1:3" x14ac:dyDescent="0.2">
      <c r="A6" s="8"/>
      <c r="B6" s="9" t="str">
        <f>IF([9]И1!E15="","",[9]И1!D15)</f>
        <v/>
      </c>
      <c r="C6" s="10" t="str">
        <f>IF([9]И1!E15="","",[9]И1!E15)</f>
        <v/>
      </c>
    </row>
    <row r="7" spans="1:3" x14ac:dyDescent="0.2">
      <c r="A7" s="8"/>
      <c r="B7" s="9" t="str">
        <f>[9]И1!D16</f>
        <v>Код ОКТМО</v>
      </c>
      <c r="C7" s="11" t="str">
        <f>[9]И1!E16</f>
        <v>50603418101</v>
      </c>
    </row>
    <row r="8" spans="1:3" x14ac:dyDescent="0.2">
      <c r="A8" s="8"/>
      <c r="B8" s="12" t="str">
        <f>[9]И1!D17</f>
        <v>Система теплоснабжения</v>
      </c>
      <c r="C8" s="13">
        <f>[9]И1!E17</f>
        <v>0</v>
      </c>
    </row>
    <row r="9" spans="1:3" x14ac:dyDescent="0.2">
      <c r="A9" s="8"/>
      <c r="B9" s="9" t="str">
        <f>[9]И1!D8</f>
        <v>Период регулирования (i)-й</v>
      </c>
      <c r="C9" s="14">
        <f>[9]И1!E8</f>
        <v>2026</v>
      </c>
    </row>
    <row r="10" spans="1:3" x14ac:dyDescent="0.2">
      <c r="A10" s="8"/>
      <c r="B10" s="9" t="str">
        <f>[9]И1!D9</f>
        <v>Период регулирования (i-1)-й</v>
      </c>
      <c r="C10" s="14">
        <f>[9]И1!E9</f>
        <v>2025</v>
      </c>
    </row>
    <row r="11" spans="1:3" x14ac:dyDescent="0.2">
      <c r="A11" s="8"/>
      <c r="B11" s="9" t="str">
        <f>[9]И1!D10</f>
        <v>Период регулирования (i-2)-й</v>
      </c>
      <c r="C11" s="14">
        <f>[9]И1!E10</f>
        <v>2024</v>
      </c>
    </row>
    <row r="12" spans="1:3" x14ac:dyDescent="0.2">
      <c r="A12" s="8"/>
      <c r="B12" s="9" t="str">
        <f>[9]И1!D11</f>
        <v>Базовый год (б)</v>
      </c>
      <c r="C12" s="14">
        <f>[9]И1!E11</f>
        <v>2019</v>
      </c>
    </row>
    <row r="13" spans="1:3" x14ac:dyDescent="0.2">
      <c r="A13" s="8"/>
      <c r="B13" s="9" t="str">
        <f>[9]И1!D18</f>
        <v>Вид топлива, использование которого преобладает в системе теплоснабжения</v>
      </c>
      <c r="C13" s="15" t="str">
        <f>[9]С1.1!E13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5687.932617603471</v>
      </c>
    </row>
    <row r="18" spans="1:3" ht="42.75" x14ac:dyDescent="0.2">
      <c r="A18" s="22" t="s">
        <v>8</v>
      </c>
      <c r="B18" s="25" t="s">
        <v>9</v>
      </c>
      <c r="C18" s="26">
        <f>[9]С1!F12</f>
        <v>1030.0174231830938</v>
      </c>
    </row>
    <row r="19" spans="1:3" ht="42.75" x14ac:dyDescent="0.2">
      <c r="A19" s="22" t="s">
        <v>10</v>
      </c>
      <c r="B19" s="25" t="s">
        <v>11</v>
      </c>
      <c r="C19" s="26">
        <f>[9]С2!F12</f>
        <v>3073.7630249962494</v>
      </c>
    </row>
    <row r="20" spans="1:3" ht="30" x14ac:dyDescent="0.2">
      <c r="A20" s="22" t="s">
        <v>12</v>
      </c>
      <c r="B20" s="25" t="s">
        <v>13</v>
      </c>
      <c r="C20" s="26">
        <f>[9]С3!F12</f>
        <v>932.17761472146105</v>
      </c>
    </row>
    <row r="21" spans="1:3" ht="42.75" x14ac:dyDescent="0.2">
      <c r="A21" s="22" t="s">
        <v>14</v>
      </c>
      <c r="B21" s="25" t="s">
        <v>15</v>
      </c>
      <c r="C21" s="26">
        <f>[9]С4!F12</f>
        <v>540.44646416142245</v>
      </c>
    </row>
    <row r="22" spans="1:3" ht="30" x14ac:dyDescent="0.2">
      <c r="A22" s="22" t="s">
        <v>16</v>
      </c>
      <c r="B22" s="25" t="s">
        <v>17</v>
      </c>
      <c r="C22" s="26">
        <f>[9]С5!F12</f>
        <v>111.52809054124452</v>
      </c>
    </row>
    <row r="23" spans="1:3" ht="43.5" thickBot="1" x14ac:dyDescent="0.25">
      <c r="A23" s="27" t="s">
        <v>18</v>
      </c>
      <c r="B23" s="106" t="s">
        <v>19</v>
      </c>
      <c r="C23" s="29" t="str">
        <f>[9]С6!F12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[9]С1.1!E16</f>
        <v>5100</v>
      </c>
    </row>
    <row r="29" spans="1:3" ht="57.75" customHeight="1" x14ac:dyDescent="0.2">
      <c r="A29" s="22" t="s">
        <v>10</v>
      </c>
      <c r="B29" s="34" t="s">
        <v>22</v>
      </c>
      <c r="C29" s="35">
        <f>[9]С1.1!E27</f>
        <v>4429.78927203065</v>
      </c>
    </row>
    <row r="30" spans="1:3" ht="261.75" customHeight="1" x14ac:dyDescent="0.2">
      <c r="A30" s="22" t="s">
        <v>12</v>
      </c>
      <c r="B30" s="34" t="s">
        <v>23</v>
      </c>
      <c r="C30" s="36">
        <f>[9]С1.1!E19</f>
        <v>-0.11899999999999999</v>
      </c>
    </row>
    <row r="31" spans="1:3" ht="17.25" x14ac:dyDescent="0.2">
      <c r="A31" s="22" t="s">
        <v>14</v>
      </c>
      <c r="B31" s="34" t="s">
        <v>24</v>
      </c>
      <c r="C31" s="36">
        <f>[9]С1.1!E20</f>
        <v>4.0000000000000001E-3</v>
      </c>
    </row>
    <row r="32" spans="1:3" ht="30" x14ac:dyDescent="0.2">
      <c r="A32" s="22" t="s">
        <v>16</v>
      </c>
      <c r="B32" s="37" t="s">
        <v>25</v>
      </c>
      <c r="C32" s="38">
        <f>[9]С1!F13</f>
        <v>176.4</v>
      </c>
    </row>
    <row r="33" spans="1:3" x14ac:dyDescent="0.2">
      <c r="A33" s="22" t="s">
        <v>18</v>
      </c>
      <c r="B33" s="37" t="s">
        <v>26</v>
      </c>
      <c r="C33" s="39">
        <f>[9]С1!F16</f>
        <v>7000</v>
      </c>
    </row>
    <row r="34" spans="1:3" ht="14.25" x14ac:dyDescent="0.2">
      <c r="A34" s="22" t="s">
        <v>27</v>
      </c>
      <c r="B34" s="40" t="s">
        <v>28</v>
      </c>
      <c r="C34" s="41">
        <f>[9]С1!F17</f>
        <v>0.72857142857142854</v>
      </c>
    </row>
    <row r="35" spans="1:3" ht="15.75" x14ac:dyDescent="0.2">
      <c r="A35" s="42" t="s">
        <v>29</v>
      </c>
      <c r="B35" s="43" t="s">
        <v>30</v>
      </c>
      <c r="C35" s="41">
        <f>[9]С1!F20</f>
        <v>21.588411179999994</v>
      </c>
    </row>
    <row r="36" spans="1:3" ht="15.75" x14ac:dyDescent="0.2">
      <c r="A36" s="42" t="s">
        <v>31</v>
      </c>
      <c r="B36" s="44" t="s">
        <v>32</v>
      </c>
      <c r="C36" s="41">
        <f>[9]С1!F21</f>
        <v>20.818139999999996</v>
      </c>
    </row>
    <row r="37" spans="1:3" ht="14.25" x14ac:dyDescent="0.2">
      <c r="A37" s="42" t="s">
        <v>33</v>
      </c>
      <c r="B37" s="45" t="s">
        <v>34</v>
      </c>
      <c r="C37" s="41">
        <f>[9]С1!F22</f>
        <v>1.0369999999999999</v>
      </c>
    </row>
    <row r="38" spans="1:3" ht="53.25" thickBot="1" x14ac:dyDescent="0.25">
      <c r="A38" s="27" t="s">
        <v>35</v>
      </c>
      <c r="B38" s="46" t="s">
        <v>36</v>
      </c>
      <c r="C38" s="47">
        <f>[9]С1!F23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[9]С2.1!E12</f>
        <v>V</v>
      </c>
    </row>
    <row r="42" spans="1:3" ht="233.25" customHeight="1" x14ac:dyDescent="0.2">
      <c r="A42" s="22" t="s">
        <v>41</v>
      </c>
      <c r="B42" s="34" t="s">
        <v>42</v>
      </c>
      <c r="C42" s="52" t="str">
        <f>[9]С2.1!E13</f>
        <v>6 и менее баллов</v>
      </c>
    </row>
    <row r="43" spans="1:3" ht="144.75" customHeight="1" x14ac:dyDescent="0.2">
      <c r="A43" s="22" t="s">
        <v>43</v>
      </c>
      <c r="B43" s="34" t="s">
        <v>44</v>
      </c>
      <c r="C43" s="52" t="str">
        <f>[9]С2.1!E14</f>
        <v>от 200 до 500</v>
      </c>
    </row>
    <row r="44" spans="1:3" ht="25.5" x14ac:dyDescent="0.2">
      <c r="A44" s="22" t="s">
        <v>45</v>
      </c>
      <c r="B44" s="34" t="s">
        <v>46</v>
      </c>
      <c r="C44" s="53" t="str">
        <f>[9]С2.1!E15</f>
        <v>нет</v>
      </c>
    </row>
    <row r="45" spans="1:3" ht="30" x14ac:dyDescent="0.2">
      <c r="A45" s="22" t="s">
        <v>47</v>
      </c>
      <c r="B45" s="34" t="s">
        <v>48</v>
      </c>
      <c r="C45" s="35">
        <f>[9]С2!F18</f>
        <v>40220.845230503684</v>
      </c>
    </row>
    <row r="46" spans="1:3" ht="30" x14ac:dyDescent="0.2">
      <c r="A46" s="22" t="s">
        <v>49</v>
      </c>
      <c r="B46" s="54" t="s">
        <v>50</v>
      </c>
      <c r="C46" s="35">
        <f>IF([9]С2!F19&gt;0,[9]С2!F19,[9]С2!F20)</f>
        <v>23441.524932855718</v>
      </c>
    </row>
    <row r="47" spans="1:3" ht="46.5" customHeight="1" x14ac:dyDescent="0.2">
      <c r="A47" s="22" t="s">
        <v>51</v>
      </c>
      <c r="B47" s="55" t="s">
        <v>52</v>
      </c>
      <c r="C47" s="35">
        <f>[9]С2.1!E19</f>
        <v>-38</v>
      </c>
    </row>
    <row r="48" spans="1:3" ht="25.5" x14ac:dyDescent="0.2">
      <c r="A48" s="22" t="s">
        <v>53</v>
      </c>
      <c r="B48" s="55" t="s">
        <v>54</v>
      </c>
      <c r="C48" s="35" t="str">
        <f>[9]С2.1!E22</f>
        <v>нет</v>
      </c>
    </row>
    <row r="49" spans="1:3" ht="38.25" x14ac:dyDescent="0.2">
      <c r="A49" s="22" t="s">
        <v>55</v>
      </c>
      <c r="B49" s="56" t="s">
        <v>56</v>
      </c>
      <c r="C49" s="35">
        <f>[9]С2.2!E10</f>
        <v>1287</v>
      </c>
    </row>
    <row r="50" spans="1:3" ht="25.5" x14ac:dyDescent="0.2">
      <c r="A50" s="22" t="s">
        <v>57</v>
      </c>
      <c r="B50" s="57" t="s">
        <v>58</v>
      </c>
      <c r="C50" s="35">
        <f>[9]С2.2!E12</f>
        <v>5.97</v>
      </c>
    </row>
    <row r="51" spans="1:3" ht="52.5" x14ac:dyDescent="0.2">
      <c r="A51" s="22" t="s">
        <v>59</v>
      </c>
      <c r="B51" s="58" t="s">
        <v>60</v>
      </c>
      <c r="C51" s="35">
        <f>[9]С2.2!E13</f>
        <v>1</v>
      </c>
    </row>
    <row r="52" spans="1:3" ht="27.75" x14ac:dyDescent="0.2">
      <c r="A52" s="22" t="s">
        <v>61</v>
      </c>
      <c r="B52" s="57" t="s">
        <v>62</v>
      </c>
      <c r="C52" s="35">
        <f>[9]С2.2!E14</f>
        <v>12104</v>
      </c>
    </row>
    <row r="53" spans="1:3" ht="79.5" customHeight="1" x14ac:dyDescent="0.2">
      <c r="A53" s="22" t="s">
        <v>63</v>
      </c>
      <c r="B53" s="58" t="s">
        <v>64</v>
      </c>
      <c r="C53" s="36">
        <f>[9]С2.2!E15</f>
        <v>4.8000000000000001E-2</v>
      </c>
    </row>
    <row r="54" spans="1:3" x14ac:dyDescent="0.2">
      <c r="A54" s="22" t="s">
        <v>65</v>
      </c>
      <c r="B54" s="58" t="s">
        <v>66</v>
      </c>
      <c r="C54" s="35">
        <f>[9]С2.2!E16</f>
        <v>1</v>
      </c>
    </row>
    <row r="55" spans="1:3" ht="15.75" x14ac:dyDescent="0.2">
      <c r="A55" s="22" t="s">
        <v>67</v>
      </c>
      <c r="B55" s="59" t="s">
        <v>68</v>
      </c>
      <c r="C55" s="35">
        <f>[9]С2!F21</f>
        <v>1</v>
      </c>
    </row>
    <row r="56" spans="1:3" ht="30" x14ac:dyDescent="0.2">
      <c r="A56" s="60" t="s">
        <v>69</v>
      </c>
      <c r="B56" s="34" t="s">
        <v>70</v>
      </c>
      <c r="C56" s="35">
        <f>[9]С2!F13</f>
        <v>210571.60987470482</v>
      </c>
    </row>
    <row r="57" spans="1:3" ht="30" x14ac:dyDescent="0.2">
      <c r="A57" s="60" t="s">
        <v>71</v>
      </c>
      <c r="B57" s="59" t="s">
        <v>72</v>
      </c>
      <c r="C57" s="35">
        <f>[9]С2!F14</f>
        <v>113455</v>
      </c>
    </row>
    <row r="58" spans="1:3" ht="15.75" x14ac:dyDescent="0.2">
      <c r="A58" s="60" t="s">
        <v>73</v>
      </c>
      <c r="B58" s="61" t="s">
        <v>74</v>
      </c>
      <c r="C58" s="41">
        <f>[9]С2!F15</f>
        <v>1.071</v>
      </c>
    </row>
    <row r="59" spans="1:3" ht="15.75" x14ac:dyDescent="0.2">
      <c r="A59" s="60" t="s">
        <v>75</v>
      </c>
      <c r="B59" s="61" t="s">
        <v>76</v>
      </c>
      <c r="C59" s="41">
        <f>[9]С2!F16</f>
        <v>1</v>
      </c>
    </row>
    <row r="60" spans="1:3" ht="17.25" x14ac:dyDescent="0.2">
      <c r="A60" s="60" t="s">
        <v>77</v>
      </c>
      <c r="B60" s="59" t="s">
        <v>78</v>
      </c>
      <c r="C60" s="35">
        <f>[9]С2!F17</f>
        <v>1.01</v>
      </c>
    </row>
    <row r="61" spans="1:3" s="64" customFormat="1" ht="14.25" x14ac:dyDescent="0.2">
      <c r="A61" s="60" t="s">
        <v>79</v>
      </c>
      <c r="B61" s="62" t="s">
        <v>80</v>
      </c>
      <c r="C61" s="63">
        <f>[9]С2!F33</f>
        <v>10</v>
      </c>
    </row>
    <row r="62" spans="1:3" ht="30" x14ac:dyDescent="0.2">
      <c r="A62" s="60" t="s">
        <v>81</v>
      </c>
      <c r="B62" s="65" t="s">
        <v>82</v>
      </c>
      <c r="C62" s="35">
        <f>[9]С2!F26</f>
        <v>1183.2684352822318</v>
      </c>
    </row>
    <row r="63" spans="1:3" ht="168" customHeight="1" x14ac:dyDescent="0.2">
      <c r="A63" s="60" t="s">
        <v>83</v>
      </c>
      <c r="B63" s="54" t="s">
        <v>84</v>
      </c>
      <c r="C63" s="35">
        <f>[9]С2!F27</f>
        <v>0.16419829999999999</v>
      </c>
    </row>
    <row r="64" spans="1:3" ht="17.25" x14ac:dyDescent="0.2">
      <c r="A64" s="60" t="s">
        <v>85</v>
      </c>
      <c r="B64" s="59" t="s">
        <v>86</v>
      </c>
      <c r="C64" s="63">
        <f>[9]С2!F28</f>
        <v>4200</v>
      </c>
    </row>
    <row r="65" spans="1:3" ht="42.75" x14ac:dyDescent="0.2">
      <c r="A65" s="60" t="s">
        <v>87</v>
      </c>
      <c r="B65" s="34" t="s">
        <v>88</v>
      </c>
      <c r="C65" s="35">
        <f>[9]С2!F22</f>
        <v>4298.6978080550834</v>
      </c>
    </row>
    <row r="66" spans="1:3" ht="30" x14ac:dyDescent="0.2">
      <c r="A66" s="60" t="s">
        <v>89</v>
      </c>
      <c r="B66" s="61" t="s">
        <v>90</v>
      </c>
      <c r="C66" s="35">
        <f>[9]С2!F23</f>
        <v>1990</v>
      </c>
    </row>
    <row r="67" spans="1:3" ht="30" x14ac:dyDescent="0.2">
      <c r="A67" s="60" t="s">
        <v>91</v>
      </c>
      <c r="B67" s="54" t="s">
        <v>92</v>
      </c>
      <c r="C67" s="35">
        <f>[9]С2.1!E27</f>
        <v>246.24401</v>
      </c>
    </row>
    <row r="68" spans="1:3" ht="73.5" customHeight="1" x14ac:dyDescent="0.2">
      <c r="A68" s="60" t="s">
        <v>93</v>
      </c>
      <c r="B68" s="66" t="s">
        <v>94</v>
      </c>
      <c r="C68" s="53" t="str">
        <f>[9]С2.3!E21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[9]С2.3!E11</f>
        <v>9.89</v>
      </c>
    </row>
    <row r="70" spans="1:3" ht="25.5" x14ac:dyDescent="0.2">
      <c r="A70" s="60" t="s">
        <v>97</v>
      </c>
      <c r="B70" s="67" t="s">
        <v>98</v>
      </c>
      <c r="C70" s="63">
        <f>[9]С2.3!E13</f>
        <v>300</v>
      </c>
    </row>
    <row r="71" spans="1:3" ht="192.75" customHeight="1" x14ac:dyDescent="0.2">
      <c r="A71" s="60" t="s">
        <v>99</v>
      </c>
      <c r="B71" s="66" t="s">
        <v>100</v>
      </c>
      <c r="C71" s="69">
        <f>IF([9]С2.3!E22&gt;0,[9]С2.3!E22,[9]С2.3!E14)</f>
        <v>8809</v>
      </c>
    </row>
    <row r="72" spans="1:3" ht="192.75" customHeight="1" x14ac:dyDescent="0.2">
      <c r="A72" s="60" t="s">
        <v>101</v>
      </c>
      <c r="B72" s="66" t="s">
        <v>102</v>
      </c>
      <c r="C72" s="69">
        <f>IF([9]С2.3!E23&gt;0,[9]С2.3!E23,[9]С2.3!E15)</f>
        <v>530.41</v>
      </c>
    </row>
    <row r="73" spans="1:3" ht="30" x14ac:dyDescent="0.2">
      <c r="A73" s="60" t="s">
        <v>103</v>
      </c>
      <c r="B73" s="54" t="s">
        <v>104</v>
      </c>
      <c r="C73" s="35">
        <f>[9]С2.1!E28</f>
        <v>269.12432000000001</v>
      </c>
    </row>
    <row r="74" spans="1:3" ht="87" customHeight="1" x14ac:dyDescent="0.2">
      <c r="A74" s="60" t="s">
        <v>105</v>
      </c>
      <c r="B74" s="66" t="s">
        <v>106</v>
      </c>
      <c r="C74" s="53" t="str">
        <f>[9]С2.3!E25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[9]С2.3!E12</f>
        <v>0.56000000000000005</v>
      </c>
    </row>
    <row r="76" spans="1:3" ht="25.5" x14ac:dyDescent="0.2">
      <c r="A76" s="60" t="s">
        <v>109</v>
      </c>
      <c r="B76" s="67" t="s">
        <v>98</v>
      </c>
      <c r="C76" s="63">
        <f>[9]С2.3!E13</f>
        <v>300</v>
      </c>
    </row>
    <row r="77" spans="1:3" ht="183" customHeight="1" x14ac:dyDescent="0.2">
      <c r="A77" s="60" t="s">
        <v>110</v>
      </c>
      <c r="B77" s="70" t="s">
        <v>111</v>
      </c>
      <c r="C77" s="69">
        <f>IF([9]С2.3!E26&gt;0,[9]С2.3!E26,[9]С2.3!E16)</f>
        <v>21397</v>
      </c>
    </row>
    <row r="78" spans="1:3" ht="186.75" customHeight="1" x14ac:dyDescent="0.2">
      <c r="A78" s="60" t="s">
        <v>112</v>
      </c>
      <c r="B78" s="70" t="s">
        <v>113</v>
      </c>
      <c r="C78" s="69">
        <f>IF([9]С2.3!E27&gt;0,[9]С2.3!E27,[9]С2.3!E17)</f>
        <v>857.14</v>
      </c>
    </row>
    <row r="79" spans="1:3" ht="17.25" x14ac:dyDescent="0.2">
      <c r="A79" s="60" t="s">
        <v>114</v>
      </c>
      <c r="B79" s="34" t="s">
        <v>115</v>
      </c>
      <c r="C79" s="36">
        <f>[9]С2!F29</f>
        <v>0.21369165990259753</v>
      </c>
    </row>
    <row r="80" spans="1:3" ht="30" x14ac:dyDescent="0.2">
      <c r="A80" s="60" t="s">
        <v>116</v>
      </c>
      <c r="B80" s="54" t="s">
        <v>117</v>
      </c>
      <c r="C80" s="71">
        <f>[9]С2!F30</f>
        <v>0.20047619047619047</v>
      </c>
    </row>
    <row r="81" spans="1:3" ht="17.25" x14ac:dyDescent="0.2">
      <c r="A81" s="60" t="s">
        <v>118</v>
      </c>
      <c r="B81" s="72" t="s">
        <v>119</v>
      </c>
      <c r="C81" s="36">
        <f>[9]С2!F31</f>
        <v>0.13880000000000001</v>
      </c>
    </row>
    <row r="82" spans="1:3" s="64" customFormat="1" ht="18" thickBot="1" x14ac:dyDescent="0.25">
      <c r="A82" s="73" t="s">
        <v>120</v>
      </c>
      <c r="B82" s="74" t="s">
        <v>121</v>
      </c>
      <c r="C82" s="75">
        <f>[9]С2!F32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[9]С3!F14</f>
        <v>15661.317373437056</v>
      </c>
    </row>
    <row r="86" spans="1:3" s="64" customFormat="1" ht="42.75" x14ac:dyDescent="0.2">
      <c r="A86" s="78" t="s">
        <v>126</v>
      </c>
      <c r="B86" s="54" t="s">
        <v>127</v>
      </c>
      <c r="C86" s="79">
        <f>[9]С3!F15</f>
        <v>0.25</v>
      </c>
    </row>
    <row r="87" spans="1:3" s="64" customFormat="1" ht="14.25" x14ac:dyDescent="0.2">
      <c r="A87" s="78" t="s">
        <v>128</v>
      </c>
      <c r="B87" s="80" t="s">
        <v>129</v>
      </c>
      <c r="C87" s="63">
        <f>[9]С3!F18</f>
        <v>15</v>
      </c>
    </row>
    <row r="88" spans="1:3" s="64" customFormat="1" ht="17.25" x14ac:dyDescent="0.2">
      <c r="A88" s="78" t="s">
        <v>130</v>
      </c>
      <c r="B88" s="34" t="s">
        <v>131</v>
      </c>
      <c r="C88" s="35">
        <f>[9]С3!F19</f>
        <v>3741.3369093945325</v>
      </c>
    </row>
    <row r="89" spans="1:3" s="64" customFormat="1" ht="55.5" x14ac:dyDescent="0.2">
      <c r="A89" s="78" t="s">
        <v>132</v>
      </c>
      <c r="B89" s="54" t="s">
        <v>133</v>
      </c>
      <c r="C89" s="81">
        <f>[9]С3!F20</f>
        <v>2.1999999999999999E-2</v>
      </c>
    </row>
    <row r="90" spans="1:3" s="64" customFormat="1" ht="14.25" x14ac:dyDescent="0.2">
      <c r="A90" s="78" t="s">
        <v>134</v>
      </c>
      <c r="B90" s="59" t="s">
        <v>80</v>
      </c>
      <c r="C90" s="63">
        <f>[9]С3!F21</f>
        <v>10</v>
      </c>
    </row>
    <row r="91" spans="1:3" s="64" customFormat="1" ht="17.25" x14ac:dyDescent="0.2">
      <c r="A91" s="78" t="s">
        <v>135</v>
      </c>
      <c r="B91" s="34" t="s">
        <v>136</v>
      </c>
      <c r="C91" s="35">
        <f>[9]С3!F22</f>
        <v>3.5498053058466956</v>
      </c>
    </row>
    <row r="92" spans="1:3" s="64" customFormat="1" ht="57" customHeight="1" x14ac:dyDescent="0.2">
      <c r="A92" s="78" t="s">
        <v>137</v>
      </c>
      <c r="B92" s="54" t="s">
        <v>138</v>
      </c>
      <c r="C92" s="81">
        <f>[9]С3!F23</f>
        <v>3.0000000000000001E-3</v>
      </c>
    </row>
    <row r="93" spans="1:3" s="64" customFormat="1" ht="27.75" thickBot="1" x14ac:dyDescent="0.25">
      <c r="A93" s="82" t="s">
        <v>139</v>
      </c>
      <c r="B93" s="83" t="s">
        <v>140</v>
      </c>
      <c r="C93" s="84">
        <f>[9]С3!F24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[9]С4!F16</f>
        <v>1652.5</v>
      </c>
    </row>
    <row r="97" spans="1:3" ht="30" x14ac:dyDescent="0.2">
      <c r="A97" s="60" t="s">
        <v>145</v>
      </c>
      <c r="B97" s="59" t="s">
        <v>146</v>
      </c>
      <c r="C97" s="35">
        <f>[9]С4!F17</f>
        <v>73547</v>
      </c>
    </row>
    <row r="98" spans="1:3" ht="17.25" x14ac:dyDescent="0.2">
      <c r="A98" s="60" t="s">
        <v>147</v>
      </c>
      <c r="B98" s="59" t="s">
        <v>148</v>
      </c>
      <c r="C98" s="41">
        <f>[9]С4!F18</f>
        <v>0.02</v>
      </c>
    </row>
    <row r="99" spans="1:3" ht="30" x14ac:dyDescent="0.2">
      <c r="A99" s="60" t="s">
        <v>149</v>
      </c>
      <c r="B99" s="59" t="s">
        <v>150</v>
      </c>
      <c r="C99" s="35">
        <f>[9]С4!F19</f>
        <v>12104</v>
      </c>
    </row>
    <row r="100" spans="1:3" ht="31.5" x14ac:dyDescent="0.2">
      <c r="A100" s="60" t="s">
        <v>151</v>
      </c>
      <c r="B100" s="59" t="s">
        <v>152</v>
      </c>
      <c r="C100" s="41">
        <f>[9]С4!F20</f>
        <v>1.4999999999999999E-2</v>
      </c>
    </row>
    <row r="101" spans="1:3" ht="30" x14ac:dyDescent="0.2">
      <c r="A101" s="60" t="s">
        <v>153</v>
      </c>
      <c r="B101" s="34" t="s">
        <v>154</v>
      </c>
      <c r="C101" s="35">
        <f>[9]С4!F21</f>
        <v>1933.1949342509995</v>
      </c>
    </row>
    <row r="102" spans="1:3" ht="35.25" customHeight="1" x14ac:dyDescent="0.2">
      <c r="A102" s="60" t="s">
        <v>155</v>
      </c>
      <c r="B102" s="54" t="s">
        <v>156</v>
      </c>
      <c r="C102" s="86" t="str">
        <f>IF([9]С4.2!F8="да",[9]С4.2!D21,[9]С4.2!D15)</f>
        <v>АО "Новосибирскэнергосбыт"</v>
      </c>
    </row>
    <row r="103" spans="1:3" ht="68.25" x14ac:dyDescent="0.2">
      <c r="A103" s="60" t="s">
        <v>157</v>
      </c>
      <c r="B103" s="54" t="s">
        <v>158</v>
      </c>
      <c r="C103" s="35">
        <f>[9]С4!F22</f>
        <v>3.6112641666666665</v>
      </c>
    </row>
    <row r="104" spans="1:3" ht="30" x14ac:dyDescent="0.2">
      <c r="A104" s="60" t="s">
        <v>159</v>
      </c>
      <c r="B104" s="59" t="s">
        <v>160</v>
      </c>
      <c r="C104" s="35">
        <f>[9]С4!F23</f>
        <v>180</v>
      </c>
    </row>
    <row r="105" spans="1:3" ht="14.25" x14ac:dyDescent="0.2">
      <c r="A105" s="60" t="s">
        <v>161</v>
      </c>
      <c r="B105" s="54" t="s">
        <v>162</v>
      </c>
      <c r="C105" s="35">
        <f>[9]С4!F24</f>
        <v>8497.1999999999989</v>
      </c>
    </row>
    <row r="106" spans="1:3" ht="14.25" x14ac:dyDescent="0.2">
      <c r="A106" s="60" t="s">
        <v>163</v>
      </c>
      <c r="B106" s="59" t="s">
        <v>164</v>
      </c>
      <c r="C106" s="41">
        <f>[9]С4!F25</f>
        <v>0.35</v>
      </c>
    </row>
    <row r="107" spans="1:3" ht="17.25" x14ac:dyDescent="0.2">
      <c r="A107" s="60" t="s">
        <v>165</v>
      </c>
      <c r="B107" s="34" t="s">
        <v>166</v>
      </c>
      <c r="C107" s="35">
        <f>[9]С4!F26</f>
        <v>43.206240000000001</v>
      </c>
    </row>
    <row r="108" spans="1:3" ht="75.75" customHeight="1" x14ac:dyDescent="0.2">
      <c r="A108" s="60" t="s">
        <v>167</v>
      </c>
      <c r="B108" s="54" t="s">
        <v>94</v>
      </c>
      <c r="C108" s="86" t="str">
        <f>[9]С4.3!E16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[9]С4.3!E17</f>
        <v>12.32</v>
      </c>
    </row>
    <row r="110" spans="1:3" ht="79.5" customHeight="1" x14ac:dyDescent="0.2">
      <c r="A110" s="60" t="s">
        <v>170</v>
      </c>
      <c r="B110" s="54" t="s">
        <v>106</v>
      </c>
      <c r="C110" s="86" t="str">
        <f>[9]С4.3!E18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[9]С4.3!E19</f>
        <v>0</v>
      </c>
    </row>
    <row r="112" spans="1:3" x14ac:dyDescent="0.2">
      <c r="A112" s="60" t="s">
        <v>173</v>
      </c>
      <c r="B112" s="59" t="s">
        <v>174</v>
      </c>
      <c r="C112" s="35">
        <f>[9]С4.3!E11</f>
        <v>1871</v>
      </c>
    </row>
    <row r="113" spans="1:3" x14ac:dyDescent="0.2">
      <c r="A113" s="60" t="s">
        <v>175</v>
      </c>
      <c r="B113" s="59" t="s">
        <v>176</v>
      </c>
      <c r="C113" s="53">
        <f>[9]С4.3!E12</f>
        <v>1636</v>
      </c>
    </row>
    <row r="114" spans="1:3" x14ac:dyDescent="0.2">
      <c r="A114" s="60" t="s">
        <v>177</v>
      </c>
      <c r="B114" s="59" t="s">
        <v>178</v>
      </c>
      <c r="C114" s="53">
        <f>[9]С4.3!E13</f>
        <v>204</v>
      </c>
    </row>
    <row r="115" spans="1:3" ht="30" x14ac:dyDescent="0.2">
      <c r="A115" s="60" t="s">
        <v>179</v>
      </c>
      <c r="B115" s="34" t="s">
        <v>180</v>
      </c>
      <c r="C115" s="35">
        <f>[9]С4!F27</f>
        <v>1326.0219970470876</v>
      </c>
    </row>
    <row r="116" spans="1:3" ht="25.5" x14ac:dyDescent="0.2">
      <c r="A116" s="60" t="s">
        <v>181</v>
      </c>
      <c r="B116" s="54" t="s">
        <v>182</v>
      </c>
      <c r="C116" s="35">
        <f>[9]С4!F28</f>
        <v>1018.4500745369336</v>
      </c>
    </row>
    <row r="117" spans="1:3" ht="42.75" x14ac:dyDescent="0.2">
      <c r="A117" s="60" t="s">
        <v>183</v>
      </c>
      <c r="B117" s="54" t="s">
        <v>184</v>
      </c>
      <c r="C117" s="35">
        <f>[9]С4!F29</f>
        <v>307.57192251015391</v>
      </c>
    </row>
    <row r="118" spans="1:3" ht="30" x14ac:dyDescent="0.2">
      <c r="A118" s="60" t="s">
        <v>185</v>
      </c>
      <c r="B118" s="40" t="s">
        <v>186</v>
      </c>
      <c r="C118" s="35">
        <f>[9]С4!F30</f>
        <v>2749.4590277695997</v>
      </c>
    </row>
    <row r="119" spans="1:3" ht="42.75" x14ac:dyDescent="0.2">
      <c r="A119" s="60" t="s">
        <v>187</v>
      </c>
      <c r="B119" s="87" t="s">
        <v>188</v>
      </c>
      <c r="C119" s="35">
        <f>[9]С4!F33</f>
        <v>1519.9155522785425</v>
      </c>
    </row>
    <row r="120" spans="1:3" ht="30" x14ac:dyDescent="0.2">
      <c r="A120" s="60" t="s">
        <v>189</v>
      </c>
      <c r="B120" s="88" t="s">
        <v>190</v>
      </c>
      <c r="C120" s="35">
        <f>[9]С4!F35</f>
        <v>18.902267999999999</v>
      </c>
    </row>
    <row r="121" spans="1:3" ht="14.25" x14ac:dyDescent="0.2">
      <c r="A121" s="60" t="s">
        <v>191</v>
      </c>
      <c r="B121" s="57" t="s">
        <v>192</v>
      </c>
      <c r="C121" s="35">
        <f>[9]С4!F36</f>
        <v>14319.9</v>
      </c>
    </row>
    <row r="122" spans="1:3" ht="43.5" customHeight="1" thickBot="1" x14ac:dyDescent="0.25">
      <c r="A122" s="73" t="s">
        <v>193</v>
      </c>
      <c r="B122" s="89" t="s">
        <v>194</v>
      </c>
      <c r="C122" s="84">
        <f>[9]С4!F37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[9]С5!F17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[9]С2!F37</f>
        <v>20.818139999999996</v>
      </c>
    </row>
    <row r="136" spans="1:3" ht="14.25" x14ac:dyDescent="0.2">
      <c r="A136" s="60" t="s">
        <v>216</v>
      </c>
      <c r="B136" s="102" t="s">
        <v>217</v>
      </c>
      <c r="C136" s="35">
        <f>[9]С2!F38</f>
        <v>7</v>
      </c>
    </row>
    <row r="137" spans="1:3" ht="17.25" x14ac:dyDescent="0.2">
      <c r="A137" s="60" t="s">
        <v>218</v>
      </c>
      <c r="B137" s="102" t="s">
        <v>219</v>
      </c>
      <c r="C137" s="35">
        <f>[9]С2!F40</f>
        <v>0.97</v>
      </c>
    </row>
    <row r="138" spans="1:3" ht="15" thickBot="1" x14ac:dyDescent="0.25">
      <c r="A138" s="73" t="s">
        <v>220</v>
      </c>
      <c r="B138" s="103" t="s">
        <v>221</v>
      </c>
      <c r="C138" s="47">
        <f>[9]С2!F42</f>
        <v>0.35</v>
      </c>
    </row>
    <row r="139" spans="1:3" s="90" customFormat="1" ht="13.5" thickBot="1" x14ac:dyDescent="0.25">
      <c r="A139" s="48"/>
      <c r="B139" s="76"/>
      <c r="C139" s="15"/>
    </row>
    <row r="140" spans="1:3" ht="30" x14ac:dyDescent="0.2">
      <c r="A140" s="85" t="s">
        <v>222</v>
      </c>
      <c r="B140" s="104" t="s">
        <v>223</v>
      </c>
      <c r="C140" s="105">
        <f>[9]С2!F35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[9]С2.5!$E$11</f>
        <v>-2.9000000000000026E-2</v>
      </c>
    </row>
    <row r="144" spans="1:3" x14ac:dyDescent="0.2">
      <c r="A144" s="107"/>
      <c r="B144" s="112">
        <f>B143+1</f>
        <v>2021</v>
      </c>
      <c r="C144" s="113">
        <f>[9]С2.5!$F$11</f>
        <v>0.245</v>
      </c>
    </row>
    <row r="145" spans="1:3" x14ac:dyDescent="0.2">
      <c r="A145" s="107"/>
      <c r="B145" s="112">
        <f t="shared" ref="B145:B208" si="0">B144+1</f>
        <v>2022</v>
      </c>
      <c r="C145" s="113">
        <f>[9]С2.5!$G$11</f>
        <v>0.114</v>
      </c>
    </row>
    <row r="146" spans="1:3" ht="13.5" thickBot="1" x14ac:dyDescent="0.25">
      <c r="A146" s="107"/>
      <c r="B146" s="114">
        <f t="shared" si="0"/>
        <v>2023</v>
      </c>
      <c r="C146" s="115">
        <f>[9]С2.5!$H$11</f>
        <v>0.04</v>
      </c>
    </row>
    <row r="147" spans="1:3" x14ac:dyDescent="0.2">
      <c r="A147" s="107"/>
      <c r="B147" s="116">
        <f t="shared" si="0"/>
        <v>2024</v>
      </c>
      <c r="C147" s="117">
        <f>[9]С2.5!$I$11</f>
        <v>0.121</v>
      </c>
    </row>
    <row r="148" spans="1:3" x14ac:dyDescent="0.2">
      <c r="A148" s="107"/>
      <c r="B148" s="112">
        <f t="shared" si="0"/>
        <v>2025</v>
      </c>
      <c r="C148" s="113">
        <f>[9]С2.5!$J$11</f>
        <v>0.03</v>
      </c>
    </row>
    <row r="149" spans="1:3" x14ac:dyDescent="0.2">
      <c r="A149" s="107"/>
      <c r="B149" s="112">
        <f t="shared" si="0"/>
        <v>2026</v>
      </c>
      <c r="C149" s="113">
        <f>[9]С2.5!$K$11</f>
        <v>6.0999999999999999E-2</v>
      </c>
    </row>
    <row r="150" spans="1:3" hidden="1" x14ac:dyDescent="0.2">
      <c r="A150" s="107"/>
      <c r="B150" s="112">
        <f t="shared" si="0"/>
        <v>2027</v>
      </c>
      <c r="C150" s="113">
        <f>[9]С2.5!$L$11</f>
        <v>3.2682303599220003E-2</v>
      </c>
    </row>
    <row r="151" spans="1:3" hidden="1" x14ac:dyDescent="0.2">
      <c r="A151" s="107"/>
      <c r="B151" s="112">
        <f t="shared" si="0"/>
        <v>2028</v>
      </c>
      <c r="C151" s="113">
        <f>[9]С2.5!$M$11</f>
        <v>0</v>
      </c>
    </row>
    <row r="152" spans="1:3" hidden="1" x14ac:dyDescent="0.2">
      <c r="A152" s="107"/>
      <c r="B152" s="112">
        <f t="shared" si="0"/>
        <v>2029</v>
      </c>
      <c r="C152" s="113">
        <f>[9]С2.5!$N$11</f>
        <v>0</v>
      </c>
    </row>
    <row r="153" spans="1:3" hidden="1" x14ac:dyDescent="0.2">
      <c r="A153" s="107"/>
      <c r="B153" s="112">
        <f t="shared" si="0"/>
        <v>2030</v>
      </c>
      <c r="C153" s="113">
        <f>[9]С2.5!$O$11</f>
        <v>0</v>
      </c>
    </row>
    <row r="154" spans="1:3" hidden="1" x14ac:dyDescent="0.2">
      <c r="A154" s="107"/>
      <c r="B154" s="112">
        <f t="shared" si="0"/>
        <v>2031</v>
      </c>
      <c r="C154" s="113">
        <f>[9]С2.5!$P$11</f>
        <v>0</v>
      </c>
    </row>
    <row r="155" spans="1:3" hidden="1" x14ac:dyDescent="0.2">
      <c r="A155" s="90"/>
      <c r="B155" s="112">
        <f t="shared" si="0"/>
        <v>2032</v>
      </c>
      <c r="C155" s="113">
        <f>[9]С2.5!$Q$11</f>
        <v>0</v>
      </c>
    </row>
    <row r="156" spans="1:3" hidden="1" x14ac:dyDescent="0.2">
      <c r="A156" s="90"/>
      <c r="B156" s="112">
        <f t="shared" si="0"/>
        <v>2033</v>
      </c>
      <c r="C156" s="113">
        <f>[9]С2.5!$R$11</f>
        <v>0</v>
      </c>
    </row>
    <row r="157" spans="1:3" hidden="1" x14ac:dyDescent="0.2">
      <c r="B157" s="112">
        <f t="shared" si="0"/>
        <v>2034</v>
      </c>
      <c r="C157" s="113">
        <f>[9]С2.5!$S$11</f>
        <v>0</v>
      </c>
    </row>
    <row r="158" spans="1:3" hidden="1" x14ac:dyDescent="0.2">
      <c r="B158" s="112">
        <f t="shared" si="0"/>
        <v>2035</v>
      </c>
      <c r="C158" s="113">
        <f>[9]С2.5!$T$11</f>
        <v>0</v>
      </c>
    </row>
    <row r="159" spans="1:3" hidden="1" x14ac:dyDescent="0.2">
      <c r="B159" s="112">
        <f t="shared" si="0"/>
        <v>2036</v>
      </c>
      <c r="C159" s="113">
        <f>[9]С2.5!$U$11</f>
        <v>0</v>
      </c>
    </row>
    <row r="160" spans="1:3" hidden="1" x14ac:dyDescent="0.2">
      <c r="B160" s="112">
        <f t="shared" si="0"/>
        <v>2037</v>
      </c>
      <c r="C160" s="113">
        <f>[9]С2.5!$V$11</f>
        <v>0</v>
      </c>
    </row>
    <row r="161" spans="2:3" hidden="1" x14ac:dyDescent="0.2">
      <c r="B161" s="112">
        <f t="shared" si="0"/>
        <v>2038</v>
      </c>
      <c r="C161" s="113">
        <f>[9]С2.5!$W$11</f>
        <v>0</v>
      </c>
    </row>
    <row r="162" spans="2:3" hidden="1" x14ac:dyDescent="0.2">
      <c r="B162" s="112">
        <f t="shared" si="0"/>
        <v>2039</v>
      </c>
      <c r="C162" s="113">
        <f>[9]С2.5!$X$11</f>
        <v>0</v>
      </c>
    </row>
    <row r="163" spans="2:3" hidden="1" x14ac:dyDescent="0.2">
      <c r="B163" s="112">
        <f t="shared" si="0"/>
        <v>2040</v>
      </c>
      <c r="C163" s="113">
        <f>[9]С2.5!$Y$11</f>
        <v>0</v>
      </c>
    </row>
    <row r="164" spans="2:3" hidden="1" x14ac:dyDescent="0.2">
      <c r="B164" s="112">
        <f t="shared" si="0"/>
        <v>2041</v>
      </c>
      <c r="C164" s="113">
        <f>[9]С2.5!$Z$11</f>
        <v>0</v>
      </c>
    </row>
    <row r="165" spans="2:3" hidden="1" x14ac:dyDescent="0.2">
      <c r="B165" s="112">
        <f t="shared" si="0"/>
        <v>2042</v>
      </c>
      <c r="C165" s="113">
        <f>[9]С2.5!$AA$11</f>
        <v>0</v>
      </c>
    </row>
    <row r="166" spans="2:3" hidden="1" x14ac:dyDescent="0.2">
      <c r="B166" s="112">
        <f t="shared" si="0"/>
        <v>2043</v>
      </c>
      <c r="C166" s="113">
        <f>[9]С2.5!$AB$11</f>
        <v>0</v>
      </c>
    </row>
    <row r="167" spans="2:3" hidden="1" x14ac:dyDescent="0.2">
      <c r="B167" s="112">
        <f t="shared" si="0"/>
        <v>2044</v>
      </c>
      <c r="C167" s="113">
        <f>[9]С2.5!$AC$11</f>
        <v>0</v>
      </c>
    </row>
    <row r="168" spans="2:3" hidden="1" x14ac:dyDescent="0.2">
      <c r="B168" s="112">
        <f t="shared" si="0"/>
        <v>2045</v>
      </c>
      <c r="C168" s="113">
        <f>[9]С2.5!$AD$11</f>
        <v>0</v>
      </c>
    </row>
    <row r="169" spans="2:3" hidden="1" x14ac:dyDescent="0.2">
      <c r="B169" s="112">
        <f t="shared" si="0"/>
        <v>2046</v>
      </c>
      <c r="C169" s="113">
        <f>[9]С2.5!$AE$11</f>
        <v>0</v>
      </c>
    </row>
    <row r="170" spans="2:3" hidden="1" x14ac:dyDescent="0.2">
      <c r="B170" s="112">
        <f t="shared" si="0"/>
        <v>2047</v>
      </c>
      <c r="C170" s="113">
        <f>[9]С2.5!$AF$11</f>
        <v>0</v>
      </c>
    </row>
    <row r="171" spans="2:3" hidden="1" x14ac:dyDescent="0.2">
      <c r="B171" s="112">
        <f t="shared" si="0"/>
        <v>2048</v>
      </c>
      <c r="C171" s="113">
        <f>[9]С2.5!$AG$11</f>
        <v>0</v>
      </c>
    </row>
    <row r="172" spans="2:3" hidden="1" x14ac:dyDescent="0.2">
      <c r="B172" s="112">
        <f t="shared" si="0"/>
        <v>2049</v>
      </c>
      <c r="C172" s="113">
        <f>[9]С2.5!$AH$11</f>
        <v>0</v>
      </c>
    </row>
    <row r="173" spans="2:3" hidden="1" x14ac:dyDescent="0.2">
      <c r="B173" s="112">
        <f t="shared" si="0"/>
        <v>2050</v>
      </c>
      <c r="C173" s="113">
        <f>[9]С2.5!$AI$11</f>
        <v>0</v>
      </c>
    </row>
    <row r="174" spans="2:3" hidden="1" x14ac:dyDescent="0.2">
      <c r="B174" s="112">
        <f t="shared" si="0"/>
        <v>2051</v>
      </c>
      <c r="C174" s="113">
        <f>[9]С2.5!$AJ$11</f>
        <v>0</v>
      </c>
    </row>
    <row r="175" spans="2:3" hidden="1" x14ac:dyDescent="0.2">
      <c r="B175" s="112">
        <f t="shared" si="0"/>
        <v>2052</v>
      </c>
      <c r="C175" s="113">
        <f>[9]С2.5!$AK$11</f>
        <v>0</v>
      </c>
    </row>
    <row r="176" spans="2:3" hidden="1" x14ac:dyDescent="0.2">
      <c r="B176" s="112">
        <f t="shared" si="0"/>
        <v>2053</v>
      </c>
      <c r="C176" s="113">
        <f>[9]С2.5!$AL$11</f>
        <v>0</v>
      </c>
    </row>
    <row r="177" spans="2:3" hidden="1" x14ac:dyDescent="0.2">
      <c r="B177" s="112">
        <f t="shared" si="0"/>
        <v>2054</v>
      </c>
      <c r="C177" s="113">
        <f>[9]С2.5!$AM$11</f>
        <v>0</v>
      </c>
    </row>
    <row r="178" spans="2:3" hidden="1" x14ac:dyDescent="0.2">
      <c r="B178" s="112">
        <f t="shared" si="0"/>
        <v>2055</v>
      </c>
      <c r="C178" s="113">
        <f>[9]С2.5!$AN$11</f>
        <v>0</v>
      </c>
    </row>
    <row r="179" spans="2:3" hidden="1" x14ac:dyDescent="0.2">
      <c r="B179" s="112">
        <f t="shared" si="0"/>
        <v>2056</v>
      </c>
      <c r="C179" s="113">
        <f>[9]С2.5!$AO$11</f>
        <v>0</v>
      </c>
    </row>
    <row r="180" spans="2:3" hidden="1" x14ac:dyDescent="0.2">
      <c r="B180" s="112">
        <f t="shared" si="0"/>
        <v>2057</v>
      </c>
      <c r="C180" s="113">
        <f>[9]С2.5!$AP$11</f>
        <v>0</v>
      </c>
    </row>
    <row r="181" spans="2:3" hidden="1" x14ac:dyDescent="0.2">
      <c r="B181" s="112">
        <f t="shared" si="0"/>
        <v>2058</v>
      </c>
      <c r="C181" s="113">
        <f>[9]С2.5!$AQ$11</f>
        <v>0</v>
      </c>
    </row>
    <row r="182" spans="2:3" hidden="1" x14ac:dyDescent="0.2">
      <c r="B182" s="112">
        <f t="shared" si="0"/>
        <v>2059</v>
      </c>
      <c r="C182" s="113">
        <f>[9]С2.5!$AR$11</f>
        <v>0</v>
      </c>
    </row>
    <row r="183" spans="2:3" hidden="1" x14ac:dyDescent="0.2">
      <c r="B183" s="112">
        <f t="shared" si="0"/>
        <v>2060</v>
      </c>
      <c r="C183" s="113">
        <f>[9]С2.5!$AS$11</f>
        <v>0</v>
      </c>
    </row>
    <row r="184" spans="2:3" hidden="1" x14ac:dyDescent="0.2">
      <c r="B184" s="112">
        <f t="shared" si="0"/>
        <v>2061</v>
      </c>
      <c r="C184" s="113">
        <f>[9]С2.5!$AT$11</f>
        <v>0</v>
      </c>
    </row>
    <row r="185" spans="2:3" hidden="1" x14ac:dyDescent="0.2">
      <c r="B185" s="112">
        <f t="shared" si="0"/>
        <v>2062</v>
      </c>
      <c r="C185" s="113">
        <f>[9]С2.5!$AU$11</f>
        <v>0</v>
      </c>
    </row>
    <row r="186" spans="2:3" hidden="1" x14ac:dyDescent="0.2">
      <c r="B186" s="112">
        <f t="shared" si="0"/>
        <v>2063</v>
      </c>
      <c r="C186" s="113">
        <f>[9]С2.5!$AV$11</f>
        <v>0</v>
      </c>
    </row>
    <row r="187" spans="2:3" hidden="1" x14ac:dyDescent="0.2">
      <c r="B187" s="112">
        <f t="shared" si="0"/>
        <v>2064</v>
      </c>
      <c r="C187" s="113">
        <f>[9]С2.5!$AW$11</f>
        <v>0</v>
      </c>
    </row>
    <row r="188" spans="2:3" hidden="1" x14ac:dyDescent="0.2">
      <c r="B188" s="112">
        <f t="shared" si="0"/>
        <v>2065</v>
      </c>
      <c r="C188" s="113">
        <f>[9]С2.5!$AX$11</f>
        <v>0</v>
      </c>
    </row>
    <row r="189" spans="2:3" hidden="1" x14ac:dyDescent="0.2">
      <c r="B189" s="112">
        <f t="shared" si="0"/>
        <v>2066</v>
      </c>
      <c r="C189" s="113">
        <f>[9]С2.5!$AY$11</f>
        <v>0</v>
      </c>
    </row>
    <row r="190" spans="2:3" hidden="1" x14ac:dyDescent="0.2">
      <c r="B190" s="112">
        <f t="shared" si="0"/>
        <v>2067</v>
      </c>
      <c r="C190" s="113">
        <f>[9]С2.5!$AZ$11</f>
        <v>0</v>
      </c>
    </row>
    <row r="191" spans="2:3" hidden="1" x14ac:dyDescent="0.2">
      <c r="B191" s="112">
        <f t="shared" si="0"/>
        <v>2068</v>
      </c>
      <c r="C191" s="113">
        <f>[9]С2.5!$BA$11</f>
        <v>0</v>
      </c>
    </row>
    <row r="192" spans="2:3" hidden="1" x14ac:dyDescent="0.2">
      <c r="B192" s="112">
        <f t="shared" si="0"/>
        <v>2069</v>
      </c>
      <c r="C192" s="113">
        <f>[9]С2.5!$BB$11</f>
        <v>0</v>
      </c>
    </row>
    <row r="193" spans="2:3" hidden="1" x14ac:dyDescent="0.2">
      <c r="B193" s="112">
        <f t="shared" si="0"/>
        <v>2070</v>
      </c>
      <c r="C193" s="113">
        <f>[9]С2.5!$BC$11</f>
        <v>0</v>
      </c>
    </row>
    <row r="194" spans="2:3" hidden="1" x14ac:dyDescent="0.2">
      <c r="B194" s="112">
        <f t="shared" si="0"/>
        <v>2071</v>
      </c>
      <c r="C194" s="113">
        <f>[9]С2.5!$BD$11</f>
        <v>0</v>
      </c>
    </row>
    <row r="195" spans="2:3" hidden="1" x14ac:dyDescent="0.2">
      <c r="B195" s="112">
        <f t="shared" si="0"/>
        <v>2072</v>
      </c>
      <c r="C195" s="113">
        <f>[9]С2.5!$BE$11</f>
        <v>0</v>
      </c>
    </row>
    <row r="196" spans="2:3" hidden="1" x14ac:dyDescent="0.2">
      <c r="B196" s="112">
        <f t="shared" si="0"/>
        <v>2073</v>
      </c>
      <c r="C196" s="113">
        <f>[9]С2.5!$BF$11</f>
        <v>0</v>
      </c>
    </row>
    <row r="197" spans="2:3" hidden="1" x14ac:dyDescent="0.2">
      <c r="B197" s="112">
        <f t="shared" si="0"/>
        <v>2074</v>
      </c>
      <c r="C197" s="113">
        <f>[9]С2.5!$BG$11</f>
        <v>0</v>
      </c>
    </row>
    <row r="198" spans="2:3" hidden="1" x14ac:dyDescent="0.2">
      <c r="B198" s="112">
        <f t="shared" si="0"/>
        <v>2075</v>
      </c>
      <c r="C198" s="113">
        <f>[9]С2.5!$BH$11</f>
        <v>0</v>
      </c>
    </row>
    <row r="199" spans="2:3" hidden="1" x14ac:dyDescent="0.2">
      <c r="B199" s="112">
        <f t="shared" si="0"/>
        <v>2076</v>
      </c>
      <c r="C199" s="113">
        <f>[9]С2.5!$BI$11</f>
        <v>0</v>
      </c>
    </row>
    <row r="200" spans="2:3" hidden="1" x14ac:dyDescent="0.2">
      <c r="B200" s="112">
        <f t="shared" si="0"/>
        <v>2077</v>
      </c>
      <c r="C200" s="113">
        <f>[9]С2.5!$BJ$11</f>
        <v>0</v>
      </c>
    </row>
    <row r="201" spans="2:3" hidden="1" x14ac:dyDescent="0.2">
      <c r="B201" s="112">
        <f t="shared" si="0"/>
        <v>2078</v>
      </c>
      <c r="C201" s="113">
        <f>[9]С2.5!$BK$11</f>
        <v>0</v>
      </c>
    </row>
    <row r="202" spans="2:3" hidden="1" x14ac:dyDescent="0.2">
      <c r="B202" s="112">
        <f t="shared" si="0"/>
        <v>2079</v>
      </c>
      <c r="C202" s="113">
        <f>[9]С2.5!$BL$11</f>
        <v>0</v>
      </c>
    </row>
    <row r="203" spans="2:3" hidden="1" x14ac:dyDescent="0.2">
      <c r="B203" s="112">
        <f t="shared" si="0"/>
        <v>2080</v>
      </c>
      <c r="C203" s="113">
        <f>[9]С2.5!$BM$11</f>
        <v>0</v>
      </c>
    </row>
    <row r="204" spans="2:3" hidden="1" x14ac:dyDescent="0.2">
      <c r="B204" s="112">
        <f t="shared" si="0"/>
        <v>2081</v>
      </c>
      <c r="C204" s="113">
        <f>[9]С2.5!$BN$11</f>
        <v>0</v>
      </c>
    </row>
    <row r="205" spans="2:3" hidden="1" x14ac:dyDescent="0.2">
      <c r="B205" s="112">
        <f t="shared" si="0"/>
        <v>2082</v>
      </c>
      <c r="C205" s="113">
        <f>[9]С2.5!$BO$11</f>
        <v>0</v>
      </c>
    </row>
    <row r="206" spans="2:3" hidden="1" x14ac:dyDescent="0.2">
      <c r="B206" s="112">
        <f t="shared" si="0"/>
        <v>2083</v>
      </c>
      <c r="C206" s="113">
        <f>[9]С2.5!$BP$11</f>
        <v>0</v>
      </c>
    </row>
    <row r="207" spans="2:3" hidden="1" x14ac:dyDescent="0.2">
      <c r="B207" s="112">
        <f t="shared" si="0"/>
        <v>2084</v>
      </c>
      <c r="C207" s="113">
        <f>[9]С2.5!$BQ$11</f>
        <v>0</v>
      </c>
    </row>
    <row r="208" spans="2:3" hidden="1" x14ac:dyDescent="0.2">
      <c r="B208" s="112">
        <f t="shared" si="0"/>
        <v>2085</v>
      </c>
      <c r="C208" s="113">
        <f>[9]С2.5!$BR$11</f>
        <v>0</v>
      </c>
    </row>
    <row r="209" spans="2:3" hidden="1" x14ac:dyDescent="0.2">
      <c r="B209" s="112">
        <f t="shared" ref="B209:B223" si="1">B208+1</f>
        <v>2086</v>
      </c>
      <c r="C209" s="113">
        <f>[9]С2.5!$BS$11</f>
        <v>0</v>
      </c>
    </row>
    <row r="210" spans="2:3" hidden="1" x14ac:dyDescent="0.2">
      <c r="B210" s="112">
        <f t="shared" si="1"/>
        <v>2087</v>
      </c>
      <c r="C210" s="113">
        <f>[9]С2.5!$BT$11</f>
        <v>0</v>
      </c>
    </row>
    <row r="211" spans="2:3" hidden="1" x14ac:dyDescent="0.2">
      <c r="B211" s="112">
        <f t="shared" si="1"/>
        <v>2088</v>
      </c>
      <c r="C211" s="113">
        <f>[9]С2.5!$BU$11</f>
        <v>0</v>
      </c>
    </row>
    <row r="212" spans="2:3" hidden="1" x14ac:dyDescent="0.2">
      <c r="B212" s="112">
        <f t="shared" si="1"/>
        <v>2089</v>
      </c>
      <c r="C212" s="113">
        <f>[9]С2.5!$BV$11</f>
        <v>0</v>
      </c>
    </row>
    <row r="213" spans="2:3" hidden="1" x14ac:dyDescent="0.2">
      <c r="B213" s="112">
        <f t="shared" si="1"/>
        <v>2090</v>
      </c>
      <c r="C213" s="113">
        <f>[9]С2.5!$BW$11</f>
        <v>0</v>
      </c>
    </row>
    <row r="214" spans="2:3" hidden="1" x14ac:dyDescent="0.2">
      <c r="B214" s="112">
        <f t="shared" si="1"/>
        <v>2091</v>
      </c>
      <c r="C214" s="113">
        <f>[9]С2.5!$BX$11</f>
        <v>0</v>
      </c>
    </row>
    <row r="215" spans="2:3" hidden="1" x14ac:dyDescent="0.2">
      <c r="B215" s="112">
        <f t="shared" si="1"/>
        <v>2092</v>
      </c>
      <c r="C215" s="113">
        <f>[9]С2.5!$BY$11</f>
        <v>0</v>
      </c>
    </row>
    <row r="216" spans="2:3" hidden="1" x14ac:dyDescent="0.2">
      <c r="B216" s="112">
        <f t="shared" si="1"/>
        <v>2093</v>
      </c>
      <c r="C216" s="113">
        <f>[9]С2.5!$BZ$11</f>
        <v>0</v>
      </c>
    </row>
    <row r="217" spans="2:3" hidden="1" x14ac:dyDescent="0.2">
      <c r="B217" s="112">
        <f t="shared" si="1"/>
        <v>2094</v>
      </c>
      <c r="C217" s="113">
        <f>[9]С2.5!$CA$11</f>
        <v>0</v>
      </c>
    </row>
    <row r="218" spans="2:3" hidden="1" x14ac:dyDescent="0.2">
      <c r="B218" s="112">
        <f t="shared" si="1"/>
        <v>2095</v>
      </c>
      <c r="C218" s="113">
        <f>[9]С2.5!$CB$11</f>
        <v>0</v>
      </c>
    </row>
    <row r="219" spans="2:3" hidden="1" x14ac:dyDescent="0.2">
      <c r="B219" s="112">
        <f t="shared" si="1"/>
        <v>2096</v>
      </c>
      <c r="C219" s="113">
        <f>[9]С2.5!$CC$11</f>
        <v>0</v>
      </c>
    </row>
    <row r="220" spans="2:3" hidden="1" x14ac:dyDescent="0.2">
      <c r="B220" s="112">
        <f t="shared" si="1"/>
        <v>2097</v>
      </c>
      <c r="C220" s="113">
        <f>[9]С2.5!$CD$11</f>
        <v>0</v>
      </c>
    </row>
    <row r="221" spans="2:3" hidden="1" x14ac:dyDescent="0.2">
      <c r="B221" s="112">
        <f t="shared" si="1"/>
        <v>2098</v>
      </c>
      <c r="C221" s="113">
        <f>[9]С2.5!$CE$11</f>
        <v>0</v>
      </c>
    </row>
    <row r="222" spans="2:3" hidden="1" x14ac:dyDescent="0.2">
      <c r="B222" s="112">
        <f t="shared" si="1"/>
        <v>2099</v>
      </c>
      <c r="C222" s="113">
        <f>[9]С2.5!$CF$11</f>
        <v>0</v>
      </c>
    </row>
    <row r="223" spans="2:3" ht="13.5" hidden="1" thickBot="1" x14ac:dyDescent="0.25">
      <c r="B223" s="114">
        <f t="shared" si="1"/>
        <v>2100</v>
      </c>
      <c r="C223" s="115">
        <f>[9]С2.5!$CG$11</f>
        <v>0</v>
      </c>
    </row>
    <row r="224" spans="2:3" hidden="1" x14ac:dyDescent="0.2">
      <c r="C224" s="118"/>
    </row>
    <row r="225" spans="3:3" hidden="1" x14ac:dyDescent="0.2">
      <c r="C225" s="118"/>
    </row>
    <row r="226" spans="3:3" x14ac:dyDescent="0.2">
      <c r="C226" s="118"/>
    </row>
  </sheetData>
  <mergeCells count="9">
    <mergeCell ref="B141:C141"/>
    <mergeCell ref="B1:C1"/>
    <mergeCell ref="B27:C27"/>
    <mergeCell ref="B40:C40"/>
    <mergeCell ref="B84:C84"/>
    <mergeCell ref="B95:C95"/>
    <mergeCell ref="B124:C124"/>
    <mergeCell ref="B127:C127"/>
    <mergeCell ref="A14:C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tabSelected="1" workbookViewId="0">
      <selection activeCell="N22" sqref="N22"/>
    </sheetView>
  </sheetViews>
  <sheetFormatPr defaultRowHeight="12.75" x14ac:dyDescent="0.2"/>
  <cols>
    <col min="1" max="1" width="9.140625" style="2" customWidth="1"/>
    <col min="2" max="2" width="100.5703125" style="2" customWidth="1"/>
    <col min="3" max="3" width="20.85546875" style="7" customWidth="1"/>
    <col min="4" max="247" width="9.140625" style="2"/>
    <col min="248" max="248" width="3.5703125" style="2" customWidth="1"/>
    <col min="249" max="249" width="96.85546875" style="2" customWidth="1"/>
    <col min="250" max="250" width="30.85546875" style="2" customWidth="1"/>
    <col min="251" max="251" width="12.5703125" style="2" customWidth="1"/>
    <col min="252" max="252" width="5.140625" style="2" customWidth="1"/>
    <col min="253" max="253" width="9.140625" style="2"/>
    <col min="254" max="254" width="4.85546875" style="2" customWidth="1"/>
    <col min="255" max="255" width="30.5703125" style="2" customWidth="1"/>
    <col min="256" max="256" width="33.85546875" style="2" customWidth="1"/>
    <col min="257" max="257" width="5.140625" style="2" customWidth="1"/>
    <col min="258" max="259" width="17.5703125" style="2" customWidth="1"/>
    <col min="260" max="503" width="9.140625" style="2"/>
    <col min="504" max="504" width="3.5703125" style="2" customWidth="1"/>
    <col min="505" max="505" width="96.85546875" style="2" customWidth="1"/>
    <col min="506" max="506" width="30.85546875" style="2" customWidth="1"/>
    <col min="507" max="507" width="12.5703125" style="2" customWidth="1"/>
    <col min="508" max="508" width="5.140625" style="2" customWidth="1"/>
    <col min="509" max="509" width="9.140625" style="2"/>
    <col min="510" max="510" width="4.85546875" style="2" customWidth="1"/>
    <col min="511" max="511" width="30.5703125" style="2" customWidth="1"/>
    <col min="512" max="512" width="33.85546875" style="2" customWidth="1"/>
    <col min="513" max="513" width="5.140625" style="2" customWidth="1"/>
    <col min="514" max="515" width="17.5703125" style="2" customWidth="1"/>
    <col min="516" max="759" width="9.140625" style="2"/>
    <col min="760" max="760" width="3.5703125" style="2" customWidth="1"/>
    <col min="761" max="761" width="96.85546875" style="2" customWidth="1"/>
    <col min="762" max="762" width="30.85546875" style="2" customWidth="1"/>
    <col min="763" max="763" width="12.5703125" style="2" customWidth="1"/>
    <col min="764" max="764" width="5.140625" style="2" customWidth="1"/>
    <col min="765" max="765" width="9.140625" style="2"/>
    <col min="766" max="766" width="4.85546875" style="2" customWidth="1"/>
    <col min="767" max="767" width="30.5703125" style="2" customWidth="1"/>
    <col min="768" max="768" width="33.85546875" style="2" customWidth="1"/>
    <col min="769" max="769" width="5.140625" style="2" customWidth="1"/>
    <col min="770" max="771" width="17.5703125" style="2" customWidth="1"/>
    <col min="772" max="1015" width="9.140625" style="2"/>
    <col min="1016" max="1016" width="3.5703125" style="2" customWidth="1"/>
    <col min="1017" max="1017" width="96.85546875" style="2" customWidth="1"/>
    <col min="1018" max="1018" width="30.85546875" style="2" customWidth="1"/>
    <col min="1019" max="1019" width="12.5703125" style="2" customWidth="1"/>
    <col min="1020" max="1020" width="5.140625" style="2" customWidth="1"/>
    <col min="1021" max="1021" width="9.140625" style="2"/>
    <col min="1022" max="1022" width="4.85546875" style="2" customWidth="1"/>
    <col min="1023" max="1023" width="30.5703125" style="2" customWidth="1"/>
    <col min="1024" max="1024" width="33.85546875" style="2" customWidth="1"/>
    <col min="1025" max="1025" width="5.140625" style="2" customWidth="1"/>
    <col min="1026" max="1027" width="17.5703125" style="2" customWidth="1"/>
    <col min="1028" max="1271" width="9.140625" style="2"/>
    <col min="1272" max="1272" width="3.5703125" style="2" customWidth="1"/>
    <col min="1273" max="1273" width="96.85546875" style="2" customWidth="1"/>
    <col min="1274" max="1274" width="30.85546875" style="2" customWidth="1"/>
    <col min="1275" max="1275" width="12.5703125" style="2" customWidth="1"/>
    <col min="1276" max="1276" width="5.140625" style="2" customWidth="1"/>
    <col min="1277" max="1277" width="9.140625" style="2"/>
    <col min="1278" max="1278" width="4.85546875" style="2" customWidth="1"/>
    <col min="1279" max="1279" width="30.5703125" style="2" customWidth="1"/>
    <col min="1280" max="1280" width="33.85546875" style="2" customWidth="1"/>
    <col min="1281" max="1281" width="5.140625" style="2" customWidth="1"/>
    <col min="1282" max="1283" width="17.5703125" style="2" customWidth="1"/>
    <col min="1284" max="1527" width="9.140625" style="2"/>
    <col min="1528" max="1528" width="3.5703125" style="2" customWidth="1"/>
    <col min="1529" max="1529" width="96.85546875" style="2" customWidth="1"/>
    <col min="1530" max="1530" width="30.85546875" style="2" customWidth="1"/>
    <col min="1531" max="1531" width="12.5703125" style="2" customWidth="1"/>
    <col min="1532" max="1532" width="5.140625" style="2" customWidth="1"/>
    <col min="1533" max="1533" width="9.140625" style="2"/>
    <col min="1534" max="1534" width="4.85546875" style="2" customWidth="1"/>
    <col min="1535" max="1535" width="30.5703125" style="2" customWidth="1"/>
    <col min="1536" max="1536" width="33.85546875" style="2" customWidth="1"/>
    <col min="1537" max="1537" width="5.140625" style="2" customWidth="1"/>
    <col min="1538" max="1539" width="17.5703125" style="2" customWidth="1"/>
    <col min="1540" max="1783" width="9.140625" style="2"/>
    <col min="1784" max="1784" width="3.5703125" style="2" customWidth="1"/>
    <col min="1785" max="1785" width="96.85546875" style="2" customWidth="1"/>
    <col min="1786" max="1786" width="30.85546875" style="2" customWidth="1"/>
    <col min="1787" max="1787" width="12.5703125" style="2" customWidth="1"/>
    <col min="1788" max="1788" width="5.140625" style="2" customWidth="1"/>
    <col min="1789" max="1789" width="9.140625" style="2"/>
    <col min="1790" max="1790" width="4.85546875" style="2" customWidth="1"/>
    <col min="1791" max="1791" width="30.5703125" style="2" customWidth="1"/>
    <col min="1792" max="1792" width="33.85546875" style="2" customWidth="1"/>
    <col min="1793" max="1793" width="5.140625" style="2" customWidth="1"/>
    <col min="1794" max="1795" width="17.5703125" style="2" customWidth="1"/>
    <col min="1796" max="2039" width="9.140625" style="2"/>
    <col min="2040" max="2040" width="3.5703125" style="2" customWidth="1"/>
    <col min="2041" max="2041" width="96.85546875" style="2" customWidth="1"/>
    <col min="2042" max="2042" width="30.85546875" style="2" customWidth="1"/>
    <col min="2043" max="2043" width="12.5703125" style="2" customWidth="1"/>
    <col min="2044" max="2044" width="5.140625" style="2" customWidth="1"/>
    <col min="2045" max="2045" width="9.140625" style="2"/>
    <col min="2046" max="2046" width="4.85546875" style="2" customWidth="1"/>
    <col min="2047" max="2047" width="30.5703125" style="2" customWidth="1"/>
    <col min="2048" max="2048" width="33.85546875" style="2" customWidth="1"/>
    <col min="2049" max="2049" width="5.140625" style="2" customWidth="1"/>
    <col min="2050" max="2051" width="17.5703125" style="2" customWidth="1"/>
    <col min="2052" max="2295" width="9.140625" style="2"/>
    <col min="2296" max="2296" width="3.5703125" style="2" customWidth="1"/>
    <col min="2297" max="2297" width="96.85546875" style="2" customWidth="1"/>
    <col min="2298" max="2298" width="30.85546875" style="2" customWidth="1"/>
    <col min="2299" max="2299" width="12.5703125" style="2" customWidth="1"/>
    <col min="2300" max="2300" width="5.140625" style="2" customWidth="1"/>
    <col min="2301" max="2301" width="9.140625" style="2"/>
    <col min="2302" max="2302" width="4.85546875" style="2" customWidth="1"/>
    <col min="2303" max="2303" width="30.5703125" style="2" customWidth="1"/>
    <col min="2304" max="2304" width="33.85546875" style="2" customWidth="1"/>
    <col min="2305" max="2305" width="5.140625" style="2" customWidth="1"/>
    <col min="2306" max="2307" width="17.5703125" style="2" customWidth="1"/>
    <col min="2308" max="2551" width="9.140625" style="2"/>
    <col min="2552" max="2552" width="3.5703125" style="2" customWidth="1"/>
    <col min="2553" max="2553" width="96.85546875" style="2" customWidth="1"/>
    <col min="2554" max="2554" width="30.85546875" style="2" customWidth="1"/>
    <col min="2555" max="2555" width="12.5703125" style="2" customWidth="1"/>
    <col min="2556" max="2556" width="5.140625" style="2" customWidth="1"/>
    <col min="2557" max="2557" width="9.140625" style="2"/>
    <col min="2558" max="2558" width="4.85546875" style="2" customWidth="1"/>
    <col min="2559" max="2559" width="30.5703125" style="2" customWidth="1"/>
    <col min="2560" max="2560" width="33.85546875" style="2" customWidth="1"/>
    <col min="2561" max="2561" width="5.140625" style="2" customWidth="1"/>
    <col min="2562" max="2563" width="17.5703125" style="2" customWidth="1"/>
    <col min="2564" max="2807" width="9.140625" style="2"/>
    <col min="2808" max="2808" width="3.5703125" style="2" customWidth="1"/>
    <col min="2809" max="2809" width="96.85546875" style="2" customWidth="1"/>
    <col min="2810" max="2810" width="30.85546875" style="2" customWidth="1"/>
    <col min="2811" max="2811" width="12.5703125" style="2" customWidth="1"/>
    <col min="2812" max="2812" width="5.140625" style="2" customWidth="1"/>
    <col min="2813" max="2813" width="9.140625" style="2"/>
    <col min="2814" max="2814" width="4.85546875" style="2" customWidth="1"/>
    <col min="2815" max="2815" width="30.5703125" style="2" customWidth="1"/>
    <col min="2816" max="2816" width="33.85546875" style="2" customWidth="1"/>
    <col min="2817" max="2817" width="5.140625" style="2" customWidth="1"/>
    <col min="2818" max="2819" width="17.5703125" style="2" customWidth="1"/>
    <col min="2820" max="3063" width="9.140625" style="2"/>
    <col min="3064" max="3064" width="3.5703125" style="2" customWidth="1"/>
    <col min="3065" max="3065" width="96.85546875" style="2" customWidth="1"/>
    <col min="3066" max="3066" width="30.85546875" style="2" customWidth="1"/>
    <col min="3067" max="3067" width="12.5703125" style="2" customWidth="1"/>
    <col min="3068" max="3068" width="5.140625" style="2" customWidth="1"/>
    <col min="3069" max="3069" width="9.140625" style="2"/>
    <col min="3070" max="3070" width="4.85546875" style="2" customWidth="1"/>
    <col min="3071" max="3071" width="30.5703125" style="2" customWidth="1"/>
    <col min="3072" max="3072" width="33.85546875" style="2" customWidth="1"/>
    <col min="3073" max="3073" width="5.140625" style="2" customWidth="1"/>
    <col min="3074" max="3075" width="17.5703125" style="2" customWidth="1"/>
    <col min="3076" max="3319" width="9.140625" style="2"/>
    <col min="3320" max="3320" width="3.5703125" style="2" customWidth="1"/>
    <col min="3321" max="3321" width="96.85546875" style="2" customWidth="1"/>
    <col min="3322" max="3322" width="30.85546875" style="2" customWidth="1"/>
    <col min="3323" max="3323" width="12.5703125" style="2" customWidth="1"/>
    <col min="3324" max="3324" width="5.140625" style="2" customWidth="1"/>
    <col min="3325" max="3325" width="9.140625" style="2"/>
    <col min="3326" max="3326" width="4.85546875" style="2" customWidth="1"/>
    <col min="3327" max="3327" width="30.5703125" style="2" customWidth="1"/>
    <col min="3328" max="3328" width="33.85546875" style="2" customWidth="1"/>
    <col min="3329" max="3329" width="5.140625" style="2" customWidth="1"/>
    <col min="3330" max="3331" width="17.5703125" style="2" customWidth="1"/>
    <col min="3332" max="3575" width="9.140625" style="2"/>
    <col min="3576" max="3576" width="3.5703125" style="2" customWidth="1"/>
    <col min="3577" max="3577" width="96.85546875" style="2" customWidth="1"/>
    <col min="3578" max="3578" width="30.85546875" style="2" customWidth="1"/>
    <col min="3579" max="3579" width="12.5703125" style="2" customWidth="1"/>
    <col min="3580" max="3580" width="5.140625" style="2" customWidth="1"/>
    <col min="3581" max="3581" width="9.140625" style="2"/>
    <col min="3582" max="3582" width="4.85546875" style="2" customWidth="1"/>
    <col min="3583" max="3583" width="30.5703125" style="2" customWidth="1"/>
    <col min="3584" max="3584" width="33.85546875" style="2" customWidth="1"/>
    <col min="3585" max="3585" width="5.140625" style="2" customWidth="1"/>
    <col min="3586" max="3587" width="17.5703125" style="2" customWidth="1"/>
    <col min="3588" max="3831" width="9.140625" style="2"/>
    <col min="3832" max="3832" width="3.5703125" style="2" customWidth="1"/>
    <col min="3833" max="3833" width="96.85546875" style="2" customWidth="1"/>
    <col min="3834" max="3834" width="30.85546875" style="2" customWidth="1"/>
    <col min="3835" max="3835" width="12.5703125" style="2" customWidth="1"/>
    <col min="3836" max="3836" width="5.140625" style="2" customWidth="1"/>
    <col min="3837" max="3837" width="9.140625" style="2"/>
    <col min="3838" max="3838" width="4.85546875" style="2" customWidth="1"/>
    <col min="3839" max="3839" width="30.5703125" style="2" customWidth="1"/>
    <col min="3840" max="3840" width="33.85546875" style="2" customWidth="1"/>
    <col min="3841" max="3841" width="5.140625" style="2" customWidth="1"/>
    <col min="3842" max="3843" width="17.5703125" style="2" customWidth="1"/>
    <col min="3844" max="4087" width="9.140625" style="2"/>
    <col min="4088" max="4088" width="3.5703125" style="2" customWidth="1"/>
    <col min="4089" max="4089" width="96.85546875" style="2" customWidth="1"/>
    <col min="4090" max="4090" width="30.85546875" style="2" customWidth="1"/>
    <col min="4091" max="4091" width="12.5703125" style="2" customWidth="1"/>
    <col min="4092" max="4092" width="5.140625" style="2" customWidth="1"/>
    <col min="4093" max="4093" width="9.140625" style="2"/>
    <col min="4094" max="4094" width="4.85546875" style="2" customWidth="1"/>
    <col min="4095" max="4095" width="30.5703125" style="2" customWidth="1"/>
    <col min="4096" max="4096" width="33.85546875" style="2" customWidth="1"/>
    <col min="4097" max="4097" width="5.140625" style="2" customWidth="1"/>
    <col min="4098" max="4099" width="17.5703125" style="2" customWidth="1"/>
    <col min="4100" max="4343" width="9.140625" style="2"/>
    <col min="4344" max="4344" width="3.5703125" style="2" customWidth="1"/>
    <col min="4345" max="4345" width="96.85546875" style="2" customWidth="1"/>
    <col min="4346" max="4346" width="30.85546875" style="2" customWidth="1"/>
    <col min="4347" max="4347" width="12.5703125" style="2" customWidth="1"/>
    <col min="4348" max="4348" width="5.140625" style="2" customWidth="1"/>
    <col min="4349" max="4349" width="9.140625" style="2"/>
    <col min="4350" max="4350" width="4.85546875" style="2" customWidth="1"/>
    <col min="4351" max="4351" width="30.5703125" style="2" customWidth="1"/>
    <col min="4352" max="4352" width="33.85546875" style="2" customWidth="1"/>
    <col min="4353" max="4353" width="5.140625" style="2" customWidth="1"/>
    <col min="4354" max="4355" width="17.5703125" style="2" customWidth="1"/>
    <col min="4356" max="4599" width="9.140625" style="2"/>
    <col min="4600" max="4600" width="3.5703125" style="2" customWidth="1"/>
    <col min="4601" max="4601" width="96.85546875" style="2" customWidth="1"/>
    <col min="4602" max="4602" width="30.85546875" style="2" customWidth="1"/>
    <col min="4603" max="4603" width="12.5703125" style="2" customWidth="1"/>
    <col min="4604" max="4604" width="5.140625" style="2" customWidth="1"/>
    <col min="4605" max="4605" width="9.140625" style="2"/>
    <col min="4606" max="4606" width="4.85546875" style="2" customWidth="1"/>
    <col min="4607" max="4607" width="30.5703125" style="2" customWidth="1"/>
    <col min="4608" max="4608" width="33.85546875" style="2" customWidth="1"/>
    <col min="4609" max="4609" width="5.140625" style="2" customWidth="1"/>
    <col min="4610" max="4611" width="17.5703125" style="2" customWidth="1"/>
    <col min="4612" max="4855" width="9.140625" style="2"/>
    <col min="4856" max="4856" width="3.5703125" style="2" customWidth="1"/>
    <col min="4857" max="4857" width="96.85546875" style="2" customWidth="1"/>
    <col min="4858" max="4858" width="30.85546875" style="2" customWidth="1"/>
    <col min="4859" max="4859" width="12.5703125" style="2" customWidth="1"/>
    <col min="4860" max="4860" width="5.140625" style="2" customWidth="1"/>
    <col min="4861" max="4861" width="9.140625" style="2"/>
    <col min="4862" max="4862" width="4.85546875" style="2" customWidth="1"/>
    <col min="4863" max="4863" width="30.5703125" style="2" customWidth="1"/>
    <col min="4864" max="4864" width="33.85546875" style="2" customWidth="1"/>
    <col min="4865" max="4865" width="5.140625" style="2" customWidth="1"/>
    <col min="4866" max="4867" width="17.5703125" style="2" customWidth="1"/>
    <col min="4868" max="5111" width="9.140625" style="2"/>
    <col min="5112" max="5112" width="3.5703125" style="2" customWidth="1"/>
    <col min="5113" max="5113" width="96.85546875" style="2" customWidth="1"/>
    <col min="5114" max="5114" width="30.85546875" style="2" customWidth="1"/>
    <col min="5115" max="5115" width="12.5703125" style="2" customWidth="1"/>
    <col min="5116" max="5116" width="5.140625" style="2" customWidth="1"/>
    <col min="5117" max="5117" width="9.140625" style="2"/>
    <col min="5118" max="5118" width="4.85546875" style="2" customWidth="1"/>
    <col min="5119" max="5119" width="30.5703125" style="2" customWidth="1"/>
    <col min="5120" max="5120" width="33.85546875" style="2" customWidth="1"/>
    <col min="5121" max="5121" width="5.140625" style="2" customWidth="1"/>
    <col min="5122" max="5123" width="17.5703125" style="2" customWidth="1"/>
    <col min="5124" max="5367" width="9.140625" style="2"/>
    <col min="5368" max="5368" width="3.5703125" style="2" customWidth="1"/>
    <col min="5369" max="5369" width="96.85546875" style="2" customWidth="1"/>
    <col min="5370" max="5370" width="30.85546875" style="2" customWidth="1"/>
    <col min="5371" max="5371" width="12.5703125" style="2" customWidth="1"/>
    <col min="5372" max="5372" width="5.140625" style="2" customWidth="1"/>
    <col min="5373" max="5373" width="9.140625" style="2"/>
    <col min="5374" max="5374" width="4.85546875" style="2" customWidth="1"/>
    <col min="5375" max="5375" width="30.5703125" style="2" customWidth="1"/>
    <col min="5376" max="5376" width="33.85546875" style="2" customWidth="1"/>
    <col min="5377" max="5377" width="5.140625" style="2" customWidth="1"/>
    <col min="5378" max="5379" width="17.5703125" style="2" customWidth="1"/>
    <col min="5380" max="5623" width="9.140625" style="2"/>
    <col min="5624" max="5624" width="3.5703125" style="2" customWidth="1"/>
    <col min="5625" max="5625" width="96.85546875" style="2" customWidth="1"/>
    <col min="5626" max="5626" width="30.85546875" style="2" customWidth="1"/>
    <col min="5627" max="5627" width="12.5703125" style="2" customWidth="1"/>
    <col min="5628" max="5628" width="5.140625" style="2" customWidth="1"/>
    <col min="5629" max="5629" width="9.140625" style="2"/>
    <col min="5630" max="5630" width="4.85546875" style="2" customWidth="1"/>
    <col min="5631" max="5631" width="30.5703125" style="2" customWidth="1"/>
    <col min="5632" max="5632" width="33.85546875" style="2" customWidth="1"/>
    <col min="5633" max="5633" width="5.140625" style="2" customWidth="1"/>
    <col min="5634" max="5635" width="17.5703125" style="2" customWidth="1"/>
    <col min="5636" max="5879" width="9.140625" style="2"/>
    <col min="5880" max="5880" width="3.5703125" style="2" customWidth="1"/>
    <col min="5881" max="5881" width="96.85546875" style="2" customWidth="1"/>
    <col min="5882" max="5882" width="30.85546875" style="2" customWidth="1"/>
    <col min="5883" max="5883" width="12.5703125" style="2" customWidth="1"/>
    <col min="5884" max="5884" width="5.140625" style="2" customWidth="1"/>
    <col min="5885" max="5885" width="9.140625" style="2"/>
    <col min="5886" max="5886" width="4.85546875" style="2" customWidth="1"/>
    <col min="5887" max="5887" width="30.5703125" style="2" customWidth="1"/>
    <col min="5888" max="5888" width="33.85546875" style="2" customWidth="1"/>
    <col min="5889" max="5889" width="5.140625" style="2" customWidth="1"/>
    <col min="5890" max="5891" width="17.5703125" style="2" customWidth="1"/>
    <col min="5892" max="6135" width="9.140625" style="2"/>
    <col min="6136" max="6136" width="3.5703125" style="2" customWidth="1"/>
    <col min="6137" max="6137" width="96.85546875" style="2" customWidth="1"/>
    <col min="6138" max="6138" width="30.85546875" style="2" customWidth="1"/>
    <col min="6139" max="6139" width="12.5703125" style="2" customWidth="1"/>
    <col min="6140" max="6140" width="5.140625" style="2" customWidth="1"/>
    <col min="6141" max="6141" width="9.140625" style="2"/>
    <col min="6142" max="6142" width="4.85546875" style="2" customWidth="1"/>
    <col min="6143" max="6143" width="30.5703125" style="2" customWidth="1"/>
    <col min="6144" max="6144" width="33.85546875" style="2" customWidth="1"/>
    <col min="6145" max="6145" width="5.140625" style="2" customWidth="1"/>
    <col min="6146" max="6147" width="17.5703125" style="2" customWidth="1"/>
    <col min="6148" max="6391" width="9.140625" style="2"/>
    <col min="6392" max="6392" width="3.5703125" style="2" customWidth="1"/>
    <col min="6393" max="6393" width="96.85546875" style="2" customWidth="1"/>
    <col min="6394" max="6394" width="30.85546875" style="2" customWidth="1"/>
    <col min="6395" max="6395" width="12.5703125" style="2" customWidth="1"/>
    <col min="6396" max="6396" width="5.140625" style="2" customWidth="1"/>
    <col min="6397" max="6397" width="9.140625" style="2"/>
    <col min="6398" max="6398" width="4.85546875" style="2" customWidth="1"/>
    <col min="6399" max="6399" width="30.5703125" style="2" customWidth="1"/>
    <col min="6400" max="6400" width="33.85546875" style="2" customWidth="1"/>
    <col min="6401" max="6401" width="5.140625" style="2" customWidth="1"/>
    <col min="6402" max="6403" width="17.5703125" style="2" customWidth="1"/>
    <col min="6404" max="6647" width="9.140625" style="2"/>
    <col min="6648" max="6648" width="3.5703125" style="2" customWidth="1"/>
    <col min="6649" max="6649" width="96.85546875" style="2" customWidth="1"/>
    <col min="6650" max="6650" width="30.85546875" style="2" customWidth="1"/>
    <col min="6651" max="6651" width="12.5703125" style="2" customWidth="1"/>
    <col min="6652" max="6652" width="5.140625" style="2" customWidth="1"/>
    <col min="6653" max="6653" width="9.140625" style="2"/>
    <col min="6654" max="6654" width="4.85546875" style="2" customWidth="1"/>
    <col min="6655" max="6655" width="30.5703125" style="2" customWidth="1"/>
    <col min="6656" max="6656" width="33.85546875" style="2" customWidth="1"/>
    <col min="6657" max="6657" width="5.140625" style="2" customWidth="1"/>
    <col min="6658" max="6659" width="17.5703125" style="2" customWidth="1"/>
    <col min="6660" max="6903" width="9.140625" style="2"/>
    <col min="6904" max="6904" width="3.5703125" style="2" customWidth="1"/>
    <col min="6905" max="6905" width="96.85546875" style="2" customWidth="1"/>
    <col min="6906" max="6906" width="30.85546875" style="2" customWidth="1"/>
    <col min="6907" max="6907" width="12.5703125" style="2" customWidth="1"/>
    <col min="6908" max="6908" width="5.140625" style="2" customWidth="1"/>
    <col min="6909" max="6909" width="9.140625" style="2"/>
    <col min="6910" max="6910" width="4.85546875" style="2" customWidth="1"/>
    <col min="6911" max="6911" width="30.5703125" style="2" customWidth="1"/>
    <col min="6912" max="6912" width="33.85546875" style="2" customWidth="1"/>
    <col min="6913" max="6913" width="5.140625" style="2" customWidth="1"/>
    <col min="6914" max="6915" width="17.5703125" style="2" customWidth="1"/>
    <col min="6916" max="7159" width="9.140625" style="2"/>
    <col min="7160" max="7160" width="3.5703125" style="2" customWidth="1"/>
    <col min="7161" max="7161" width="96.85546875" style="2" customWidth="1"/>
    <col min="7162" max="7162" width="30.85546875" style="2" customWidth="1"/>
    <col min="7163" max="7163" width="12.5703125" style="2" customWidth="1"/>
    <col min="7164" max="7164" width="5.140625" style="2" customWidth="1"/>
    <col min="7165" max="7165" width="9.140625" style="2"/>
    <col min="7166" max="7166" width="4.85546875" style="2" customWidth="1"/>
    <col min="7167" max="7167" width="30.5703125" style="2" customWidth="1"/>
    <col min="7168" max="7168" width="33.85546875" style="2" customWidth="1"/>
    <col min="7169" max="7169" width="5.140625" style="2" customWidth="1"/>
    <col min="7170" max="7171" width="17.5703125" style="2" customWidth="1"/>
    <col min="7172" max="7415" width="9.140625" style="2"/>
    <col min="7416" max="7416" width="3.5703125" style="2" customWidth="1"/>
    <col min="7417" max="7417" width="96.85546875" style="2" customWidth="1"/>
    <col min="7418" max="7418" width="30.85546875" style="2" customWidth="1"/>
    <col min="7419" max="7419" width="12.5703125" style="2" customWidth="1"/>
    <col min="7420" max="7420" width="5.140625" style="2" customWidth="1"/>
    <col min="7421" max="7421" width="9.140625" style="2"/>
    <col min="7422" max="7422" width="4.85546875" style="2" customWidth="1"/>
    <col min="7423" max="7423" width="30.5703125" style="2" customWidth="1"/>
    <col min="7424" max="7424" width="33.85546875" style="2" customWidth="1"/>
    <col min="7425" max="7425" width="5.140625" style="2" customWidth="1"/>
    <col min="7426" max="7427" width="17.5703125" style="2" customWidth="1"/>
    <col min="7428" max="7671" width="9.140625" style="2"/>
    <col min="7672" max="7672" width="3.5703125" style="2" customWidth="1"/>
    <col min="7673" max="7673" width="96.85546875" style="2" customWidth="1"/>
    <col min="7674" max="7674" width="30.85546875" style="2" customWidth="1"/>
    <col min="7675" max="7675" width="12.5703125" style="2" customWidth="1"/>
    <col min="7676" max="7676" width="5.140625" style="2" customWidth="1"/>
    <col min="7677" max="7677" width="9.140625" style="2"/>
    <col min="7678" max="7678" width="4.85546875" style="2" customWidth="1"/>
    <col min="7679" max="7679" width="30.5703125" style="2" customWidth="1"/>
    <col min="7680" max="7680" width="33.85546875" style="2" customWidth="1"/>
    <col min="7681" max="7681" width="5.140625" style="2" customWidth="1"/>
    <col min="7682" max="7683" width="17.5703125" style="2" customWidth="1"/>
    <col min="7684" max="7927" width="9.140625" style="2"/>
    <col min="7928" max="7928" width="3.5703125" style="2" customWidth="1"/>
    <col min="7929" max="7929" width="96.85546875" style="2" customWidth="1"/>
    <col min="7930" max="7930" width="30.85546875" style="2" customWidth="1"/>
    <col min="7931" max="7931" width="12.5703125" style="2" customWidth="1"/>
    <col min="7932" max="7932" width="5.140625" style="2" customWidth="1"/>
    <col min="7933" max="7933" width="9.140625" style="2"/>
    <col min="7934" max="7934" width="4.85546875" style="2" customWidth="1"/>
    <col min="7935" max="7935" width="30.5703125" style="2" customWidth="1"/>
    <col min="7936" max="7936" width="33.85546875" style="2" customWidth="1"/>
    <col min="7937" max="7937" width="5.140625" style="2" customWidth="1"/>
    <col min="7938" max="7939" width="17.5703125" style="2" customWidth="1"/>
    <col min="7940" max="8183" width="9.140625" style="2"/>
    <col min="8184" max="8184" width="3.5703125" style="2" customWidth="1"/>
    <col min="8185" max="8185" width="96.85546875" style="2" customWidth="1"/>
    <col min="8186" max="8186" width="30.85546875" style="2" customWidth="1"/>
    <col min="8187" max="8187" width="12.5703125" style="2" customWidth="1"/>
    <col min="8188" max="8188" width="5.140625" style="2" customWidth="1"/>
    <col min="8189" max="8189" width="9.140625" style="2"/>
    <col min="8190" max="8190" width="4.85546875" style="2" customWidth="1"/>
    <col min="8191" max="8191" width="30.5703125" style="2" customWidth="1"/>
    <col min="8192" max="8192" width="33.85546875" style="2" customWidth="1"/>
    <col min="8193" max="8193" width="5.140625" style="2" customWidth="1"/>
    <col min="8194" max="8195" width="17.5703125" style="2" customWidth="1"/>
    <col min="8196" max="8439" width="9.140625" style="2"/>
    <col min="8440" max="8440" width="3.5703125" style="2" customWidth="1"/>
    <col min="8441" max="8441" width="96.85546875" style="2" customWidth="1"/>
    <col min="8442" max="8442" width="30.85546875" style="2" customWidth="1"/>
    <col min="8443" max="8443" width="12.5703125" style="2" customWidth="1"/>
    <col min="8444" max="8444" width="5.140625" style="2" customWidth="1"/>
    <col min="8445" max="8445" width="9.140625" style="2"/>
    <col min="8446" max="8446" width="4.85546875" style="2" customWidth="1"/>
    <col min="8447" max="8447" width="30.5703125" style="2" customWidth="1"/>
    <col min="8448" max="8448" width="33.85546875" style="2" customWidth="1"/>
    <col min="8449" max="8449" width="5.140625" style="2" customWidth="1"/>
    <col min="8450" max="8451" width="17.5703125" style="2" customWidth="1"/>
    <col min="8452" max="8695" width="9.140625" style="2"/>
    <col min="8696" max="8696" width="3.5703125" style="2" customWidth="1"/>
    <col min="8697" max="8697" width="96.85546875" style="2" customWidth="1"/>
    <col min="8698" max="8698" width="30.85546875" style="2" customWidth="1"/>
    <col min="8699" max="8699" width="12.5703125" style="2" customWidth="1"/>
    <col min="8700" max="8700" width="5.140625" style="2" customWidth="1"/>
    <col min="8701" max="8701" width="9.140625" style="2"/>
    <col min="8702" max="8702" width="4.85546875" style="2" customWidth="1"/>
    <col min="8703" max="8703" width="30.5703125" style="2" customWidth="1"/>
    <col min="8704" max="8704" width="33.85546875" style="2" customWidth="1"/>
    <col min="8705" max="8705" width="5.140625" style="2" customWidth="1"/>
    <col min="8706" max="8707" width="17.5703125" style="2" customWidth="1"/>
    <col min="8708" max="8951" width="9.140625" style="2"/>
    <col min="8952" max="8952" width="3.5703125" style="2" customWidth="1"/>
    <col min="8953" max="8953" width="96.85546875" style="2" customWidth="1"/>
    <col min="8954" max="8954" width="30.85546875" style="2" customWidth="1"/>
    <col min="8955" max="8955" width="12.5703125" style="2" customWidth="1"/>
    <col min="8956" max="8956" width="5.140625" style="2" customWidth="1"/>
    <col min="8957" max="8957" width="9.140625" style="2"/>
    <col min="8958" max="8958" width="4.85546875" style="2" customWidth="1"/>
    <col min="8959" max="8959" width="30.5703125" style="2" customWidth="1"/>
    <col min="8960" max="8960" width="33.85546875" style="2" customWidth="1"/>
    <col min="8961" max="8961" width="5.140625" style="2" customWidth="1"/>
    <col min="8962" max="8963" width="17.5703125" style="2" customWidth="1"/>
    <col min="8964" max="9207" width="9.140625" style="2"/>
    <col min="9208" max="9208" width="3.5703125" style="2" customWidth="1"/>
    <col min="9209" max="9209" width="96.85546875" style="2" customWidth="1"/>
    <col min="9210" max="9210" width="30.85546875" style="2" customWidth="1"/>
    <col min="9211" max="9211" width="12.5703125" style="2" customWidth="1"/>
    <col min="9212" max="9212" width="5.140625" style="2" customWidth="1"/>
    <col min="9213" max="9213" width="9.140625" style="2"/>
    <col min="9214" max="9214" width="4.85546875" style="2" customWidth="1"/>
    <col min="9215" max="9215" width="30.5703125" style="2" customWidth="1"/>
    <col min="9216" max="9216" width="33.85546875" style="2" customWidth="1"/>
    <col min="9217" max="9217" width="5.140625" style="2" customWidth="1"/>
    <col min="9218" max="9219" width="17.5703125" style="2" customWidth="1"/>
    <col min="9220" max="9463" width="9.140625" style="2"/>
    <col min="9464" max="9464" width="3.5703125" style="2" customWidth="1"/>
    <col min="9465" max="9465" width="96.85546875" style="2" customWidth="1"/>
    <col min="9466" max="9466" width="30.85546875" style="2" customWidth="1"/>
    <col min="9467" max="9467" width="12.5703125" style="2" customWidth="1"/>
    <col min="9468" max="9468" width="5.140625" style="2" customWidth="1"/>
    <col min="9469" max="9469" width="9.140625" style="2"/>
    <col min="9470" max="9470" width="4.85546875" style="2" customWidth="1"/>
    <col min="9471" max="9471" width="30.5703125" style="2" customWidth="1"/>
    <col min="9472" max="9472" width="33.85546875" style="2" customWidth="1"/>
    <col min="9473" max="9473" width="5.140625" style="2" customWidth="1"/>
    <col min="9474" max="9475" width="17.5703125" style="2" customWidth="1"/>
    <col min="9476" max="9719" width="9.140625" style="2"/>
    <col min="9720" max="9720" width="3.5703125" style="2" customWidth="1"/>
    <col min="9721" max="9721" width="96.85546875" style="2" customWidth="1"/>
    <col min="9722" max="9722" width="30.85546875" style="2" customWidth="1"/>
    <col min="9723" max="9723" width="12.5703125" style="2" customWidth="1"/>
    <col min="9724" max="9724" width="5.140625" style="2" customWidth="1"/>
    <col min="9725" max="9725" width="9.140625" style="2"/>
    <col min="9726" max="9726" width="4.85546875" style="2" customWidth="1"/>
    <col min="9727" max="9727" width="30.5703125" style="2" customWidth="1"/>
    <col min="9728" max="9728" width="33.85546875" style="2" customWidth="1"/>
    <col min="9729" max="9729" width="5.140625" style="2" customWidth="1"/>
    <col min="9730" max="9731" width="17.5703125" style="2" customWidth="1"/>
    <col min="9732" max="9975" width="9.140625" style="2"/>
    <col min="9976" max="9976" width="3.5703125" style="2" customWidth="1"/>
    <col min="9977" max="9977" width="96.85546875" style="2" customWidth="1"/>
    <col min="9978" max="9978" width="30.85546875" style="2" customWidth="1"/>
    <col min="9979" max="9979" width="12.5703125" style="2" customWidth="1"/>
    <col min="9980" max="9980" width="5.140625" style="2" customWidth="1"/>
    <col min="9981" max="9981" width="9.140625" style="2"/>
    <col min="9982" max="9982" width="4.85546875" style="2" customWidth="1"/>
    <col min="9983" max="9983" width="30.5703125" style="2" customWidth="1"/>
    <col min="9984" max="9984" width="33.85546875" style="2" customWidth="1"/>
    <col min="9985" max="9985" width="5.140625" style="2" customWidth="1"/>
    <col min="9986" max="9987" width="17.5703125" style="2" customWidth="1"/>
    <col min="9988" max="10231" width="9.140625" style="2"/>
    <col min="10232" max="10232" width="3.5703125" style="2" customWidth="1"/>
    <col min="10233" max="10233" width="96.85546875" style="2" customWidth="1"/>
    <col min="10234" max="10234" width="30.85546875" style="2" customWidth="1"/>
    <col min="10235" max="10235" width="12.5703125" style="2" customWidth="1"/>
    <col min="10236" max="10236" width="5.140625" style="2" customWidth="1"/>
    <col min="10237" max="10237" width="9.140625" style="2"/>
    <col min="10238" max="10238" width="4.85546875" style="2" customWidth="1"/>
    <col min="10239" max="10239" width="30.5703125" style="2" customWidth="1"/>
    <col min="10240" max="10240" width="33.85546875" style="2" customWidth="1"/>
    <col min="10241" max="10241" width="5.140625" style="2" customWidth="1"/>
    <col min="10242" max="10243" width="17.5703125" style="2" customWidth="1"/>
    <col min="10244" max="10487" width="9.140625" style="2"/>
    <col min="10488" max="10488" width="3.5703125" style="2" customWidth="1"/>
    <col min="10489" max="10489" width="96.85546875" style="2" customWidth="1"/>
    <col min="10490" max="10490" width="30.85546875" style="2" customWidth="1"/>
    <col min="10491" max="10491" width="12.5703125" style="2" customWidth="1"/>
    <col min="10492" max="10492" width="5.140625" style="2" customWidth="1"/>
    <col min="10493" max="10493" width="9.140625" style="2"/>
    <col min="10494" max="10494" width="4.85546875" style="2" customWidth="1"/>
    <col min="10495" max="10495" width="30.5703125" style="2" customWidth="1"/>
    <col min="10496" max="10496" width="33.85546875" style="2" customWidth="1"/>
    <col min="10497" max="10497" width="5.140625" style="2" customWidth="1"/>
    <col min="10498" max="10499" width="17.5703125" style="2" customWidth="1"/>
    <col min="10500" max="10743" width="9.140625" style="2"/>
    <col min="10744" max="10744" width="3.5703125" style="2" customWidth="1"/>
    <col min="10745" max="10745" width="96.85546875" style="2" customWidth="1"/>
    <col min="10746" max="10746" width="30.85546875" style="2" customWidth="1"/>
    <col min="10747" max="10747" width="12.5703125" style="2" customWidth="1"/>
    <col min="10748" max="10748" width="5.140625" style="2" customWidth="1"/>
    <col min="10749" max="10749" width="9.140625" style="2"/>
    <col min="10750" max="10750" width="4.85546875" style="2" customWidth="1"/>
    <col min="10751" max="10751" width="30.5703125" style="2" customWidth="1"/>
    <col min="10752" max="10752" width="33.85546875" style="2" customWidth="1"/>
    <col min="10753" max="10753" width="5.140625" style="2" customWidth="1"/>
    <col min="10754" max="10755" width="17.5703125" style="2" customWidth="1"/>
    <col min="10756" max="10999" width="9.140625" style="2"/>
    <col min="11000" max="11000" width="3.5703125" style="2" customWidth="1"/>
    <col min="11001" max="11001" width="96.85546875" style="2" customWidth="1"/>
    <col min="11002" max="11002" width="30.85546875" style="2" customWidth="1"/>
    <col min="11003" max="11003" width="12.5703125" style="2" customWidth="1"/>
    <col min="11004" max="11004" width="5.140625" style="2" customWidth="1"/>
    <col min="11005" max="11005" width="9.140625" style="2"/>
    <col min="11006" max="11006" width="4.85546875" style="2" customWidth="1"/>
    <col min="11007" max="11007" width="30.5703125" style="2" customWidth="1"/>
    <col min="11008" max="11008" width="33.85546875" style="2" customWidth="1"/>
    <col min="11009" max="11009" width="5.140625" style="2" customWidth="1"/>
    <col min="11010" max="11011" width="17.5703125" style="2" customWidth="1"/>
    <col min="11012" max="11255" width="9.140625" style="2"/>
    <col min="11256" max="11256" width="3.5703125" style="2" customWidth="1"/>
    <col min="11257" max="11257" width="96.85546875" style="2" customWidth="1"/>
    <col min="11258" max="11258" width="30.85546875" style="2" customWidth="1"/>
    <col min="11259" max="11259" width="12.5703125" style="2" customWidth="1"/>
    <col min="11260" max="11260" width="5.140625" style="2" customWidth="1"/>
    <col min="11261" max="11261" width="9.140625" style="2"/>
    <col min="11262" max="11262" width="4.85546875" style="2" customWidth="1"/>
    <col min="11263" max="11263" width="30.5703125" style="2" customWidth="1"/>
    <col min="11264" max="11264" width="33.85546875" style="2" customWidth="1"/>
    <col min="11265" max="11265" width="5.140625" style="2" customWidth="1"/>
    <col min="11266" max="11267" width="17.5703125" style="2" customWidth="1"/>
    <col min="11268" max="11511" width="9.140625" style="2"/>
    <col min="11512" max="11512" width="3.5703125" style="2" customWidth="1"/>
    <col min="11513" max="11513" width="96.85546875" style="2" customWidth="1"/>
    <col min="11514" max="11514" width="30.85546875" style="2" customWidth="1"/>
    <col min="11515" max="11515" width="12.5703125" style="2" customWidth="1"/>
    <col min="11516" max="11516" width="5.140625" style="2" customWidth="1"/>
    <col min="11517" max="11517" width="9.140625" style="2"/>
    <col min="11518" max="11518" width="4.85546875" style="2" customWidth="1"/>
    <col min="11519" max="11519" width="30.5703125" style="2" customWidth="1"/>
    <col min="11520" max="11520" width="33.85546875" style="2" customWidth="1"/>
    <col min="11521" max="11521" width="5.140625" style="2" customWidth="1"/>
    <col min="11522" max="11523" width="17.5703125" style="2" customWidth="1"/>
    <col min="11524" max="11767" width="9.140625" style="2"/>
    <col min="11768" max="11768" width="3.5703125" style="2" customWidth="1"/>
    <col min="11769" max="11769" width="96.85546875" style="2" customWidth="1"/>
    <col min="11770" max="11770" width="30.85546875" style="2" customWidth="1"/>
    <col min="11771" max="11771" width="12.5703125" style="2" customWidth="1"/>
    <col min="11772" max="11772" width="5.140625" style="2" customWidth="1"/>
    <col min="11773" max="11773" width="9.140625" style="2"/>
    <col min="11774" max="11774" width="4.85546875" style="2" customWidth="1"/>
    <col min="11775" max="11775" width="30.5703125" style="2" customWidth="1"/>
    <col min="11776" max="11776" width="33.85546875" style="2" customWidth="1"/>
    <col min="11777" max="11777" width="5.140625" style="2" customWidth="1"/>
    <col min="11778" max="11779" width="17.5703125" style="2" customWidth="1"/>
    <col min="11780" max="12023" width="9.140625" style="2"/>
    <col min="12024" max="12024" width="3.5703125" style="2" customWidth="1"/>
    <col min="12025" max="12025" width="96.85546875" style="2" customWidth="1"/>
    <col min="12026" max="12026" width="30.85546875" style="2" customWidth="1"/>
    <col min="12027" max="12027" width="12.5703125" style="2" customWidth="1"/>
    <col min="12028" max="12028" width="5.140625" style="2" customWidth="1"/>
    <col min="12029" max="12029" width="9.140625" style="2"/>
    <col min="12030" max="12030" width="4.85546875" style="2" customWidth="1"/>
    <col min="12031" max="12031" width="30.5703125" style="2" customWidth="1"/>
    <col min="12032" max="12032" width="33.85546875" style="2" customWidth="1"/>
    <col min="12033" max="12033" width="5.140625" style="2" customWidth="1"/>
    <col min="12034" max="12035" width="17.5703125" style="2" customWidth="1"/>
    <col min="12036" max="12279" width="9.140625" style="2"/>
    <col min="12280" max="12280" width="3.5703125" style="2" customWidth="1"/>
    <col min="12281" max="12281" width="96.85546875" style="2" customWidth="1"/>
    <col min="12282" max="12282" width="30.85546875" style="2" customWidth="1"/>
    <col min="12283" max="12283" width="12.5703125" style="2" customWidth="1"/>
    <col min="12284" max="12284" width="5.140625" style="2" customWidth="1"/>
    <col min="12285" max="12285" width="9.140625" style="2"/>
    <col min="12286" max="12286" width="4.85546875" style="2" customWidth="1"/>
    <col min="12287" max="12287" width="30.5703125" style="2" customWidth="1"/>
    <col min="12288" max="12288" width="33.85546875" style="2" customWidth="1"/>
    <col min="12289" max="12289" width="5.140625" style="2" customWidth="1"/>
    <col min="12290" max="12291" width="17.5703125" style="2" customWidth="1"/>
    <col min="12292" max="12535" width="9.140625" style="2"/>
    <col min="12536" max="12536" width="3.5703125" style="2" customWidth="1"/>
    <col min="12537" max="12537" width="96.85546875" style="2" customWidth="1"/>
    <col min="12538" max="12538" width="30.85546875" style="2" customWidth="1"/>
    <col min="12539" max="12539" width="12.5703125" style="2" customWidth="1"/>
    <col min="12540" max="12540" width="5.140625" style="2" customWidth="1"/>
    <col min="12541" max="12541" width="9.140625" style="2"/>
    <col min="12542" max="12542" width="4.85546875" style="2" customWidth="1"/>
    <col min="12543" max="12543" width="30.5703125" style="2" customWidth="1"/>
    <col min="12544" max="12544" width="33.85546875" style="2" customWidth="1"/>
    <col min="12545" max="12545" width="5.140625" style="2" customWidth="1"/>
    <col min="12546" max="12547" width="17.5703125" style="2" customWidth="1"/>
    <col min="12548" max="12791" width="9.140625" style="2"/>
    <col min="12792" max="12792" width="3.5703125" style="2" customWidth="1"/>
    <col min="12793" max="12793" width="96.85546875" style="2" customWidth="1"/>
    <col min="12794" max="12794" width="30.85546875" style="2" customWidth="1"/>
    <col min="12795" max="12795" width="12.5703125" style="2" customWidth="1"/>
    <col min="12796" max="12796" width="5.140625" style="2" customWidth="1"/>
    <col min="12797" max="12797" width="9.140625" style="2"/>
    <col min="12798" max="12798" width="4.85546875" style="2" customWidth="1"/>
    <col min="12799" max="12799" width="30.5703125" style="2" customWidth="1"/>
    <col min="12800" max="12800" width="33.85546875" style="2" customWidth="1"/>
    <col min="12801" max="12801" width="5.140625" style="2" customWidth="1"/>
    <col min="12802" max="12803" width="17.5703125" style="2" customWidth="1"/>
    <col min="12804" max="13047" width="9.140625" style="2"/>
    <col min="13048" max="13048" width="3.5703125" style="2" customWidth="1"/>
    <col min="13049" max="13049" width="96.85546875" style="2" customWidth="1"/>
    <col min="13050" max="13050" width="30.85546875" style="2" customWidth="1"/>
    <col min="13051" max="13051" width="12.5703125" style="2" customWidth="1"/>
    <col min="13052" max="13052" width="5.140625" style="2" customWidth="1"/>
    <col min="13053" max="13053" width="9.140625" style="2"/>
    <col min="13054" max="13054" width="4.85546875" style="2" customWidth="1"/>
    <col min="13055" max="13055" width="30.5703125" style="2" customWidth="1"/>
    <col min="13056" max="13056" width="33.85546875" style="2" customWidth="1"/>
    <col min="13057" max="13057" width="5.140625" style="2" customWidth="1"/>
    <col min="13058" max="13059" width="17.5703125" style="2" customWidth="1"/>
    <col min="13060" max="13303" width="9.140625" style="2"/>
    <col min="13304" max="13304" width="3.5703125" style="2" customWidth="1"/>
    <col min="13305" max="13305" width="96.85546875" style="2" customWidth="1"/>
    <col min="13306" max="13306" width="30.85546875" style="2" customWidth="1"/>
    <col min="13307" max="13307" width="12.5703125" style="2" customWidth="1"/>
    <col min="13308" max="13308" width="5.140625" style="2" customWidth="1"/>
    <col min="13309" max="13309" width="9.140625" style="2"/>
    <col min="13310" max="13310" width="4.85546875" style="2" customWidth="1"/>
    <col min="13311" max="13311" width="30.5703125" style="2" customWidth="1"/>
    <col min="13312" max="13312" width="33.85546875" style="2" customWidth="1"/>
    <col min="13313" max="13313" width="5.140625" style="2" customWidth="1"/>
    <col min="13314" max="13315" width="17.5703125" style="2" customWidth="1"/>
    <col min="13316" max="13559" width="9.140625" style="2"/>
    <col min="13560" max="13560" width="3.5703125" style="2" customWidth="1"/>
    <col min="13561" max="13561" width="96.85546875" style="2" customWidth="1"/>
    <col min="13562" max="13562" width="30.85546875" style="2" customWidth="1"/>
    <col min="13563" max="13563" width="12.5703125" style="2" customWidth="1"/>
    <col min="13564" max="13564" width="5.140625" style="2" customWidth="1"/>
    <col min="13565" max="13565" width="9.140625" style="2"/>
    <col min="13566" max="13566" width="4.85546875" style="2" customWidth="1"/>
    <col min="13567" max="13567" width="30.5703125" style="2" customWidth="1"/>
    <col min="13568" max="13568" width="33.85546875" style="2" customWidth="1"/>
    <col min="13569" max="13569" width="5.140625" style="2" customWidth="1"/>
    <col min="13570" max="13571" width="17.5703125" style="2" customWidth="1"/>
    <col min="13572" max="13815" width="9.140625" style="2"/>
    <col min="13816" max="13816" width="3.5703125" style="2" customWidth="1"/>
    <col min="13817" max="13817" width="96.85546875" style="2" customWidth="1"/>
    <col min="13818" max="13818" width="30.85546875" style="2" customWidth="1"/>
    <col min="13819" max="13819" width="12.5703125" style="2" customWidth="1"/>
    <col min="13820" max="13820" width="5.140625" style="2" customWidth="1"/>
    <col min="13821" max="13821" width="9.140625" style="2"/>
    <col min="13822" max="13822" width="4.85546875" style="2" customWidth="1"/>
    <col min="13823" max="13823" width="30.5703125" style="2" customWidth="1"/>
    <col min="13824" max="13824" width="33.85546875" style="2" customWidth="1"/>
    <col min="13825" max="13825" width="5.140625" style="2" customWidth="1"/>
    <col min="13826" max="13827" width="17.5703125" style="2" customWidth="1"/>
    <col min="13828" max="14071" width="9.140625" style="2"/>
    <col min="14072" max="14072" width="3.5703125" style="2" customWidth="1"/>
    <col min="14073" max="14073" width="96.85546875" style="2" customWidth="1"/>
    <col min="14074" max="14074" width="30.85546875" style="2" customWidth="1"/>
    <col min="14075" max="14075" width="12.5703125" style="2" customWidth="1"/>
    <col min="14076" max="14076" width="5.140625" style="2" customWidth="1"/>
    <col min="14077" max="14077" width="9.140625" style="2"/>
    <col min="14078" max="14078" width="4.85546875" style="2" customWidth="1"/>
    <col min="14079" max="14079" width="30.5703125" style="2" customWidth="1"/>
    <col min="14080" max="14080" width="33.85546875" style="2" customWidth="1"/>
    <col min="14081" max="14081" width="5.140625" style="2" customWidth="1"/>
    <col min="14082" max="14083" width="17.5703125" style="2" customWidth="1"/>
    <col min="14084" max="14327" width="9.140625" style="2"/>
    <col min="14328" max="14328" width="3.5703125" style="2" customWidth="1"/>
    <col min="14329" max="14329" width="96.85546875" style="2" customWidth="1"/>
    <col min="14330" max="14330" width="30.85546875" style="2" customWidth="1"/>
    <col min="14331" max="14331" width="12.5703125" style="2" customWidth="1"/>
    <col min="14332" max="14332" width="5.140625" style="2" customWidth="1"/>
    <col min="14333" max="14333" width="9.140625" style="2"/>
    <col min="14334" max="14334" width="4.85546875" style="2" customWidth="1"/>
    <col min="14335" max="14335" width="30.5703125" style="2" customWidth="1"/>
    <col min="14336" max="14336" width="33.85546875" style="2" customWidth="1"/>
    <col min="14337" max="14337" width="5.140625" style="2" customWidth="1"/>
    <col min="14338" max="14339" width="17.5703125" style="2" customWidth="1"/>
    <col min="14340" max="14583" width="9.140625" style="2"/>
    <col min="14584" max="14584" width="3.5703125" style="2" customWidth="1"/>
    <col min="14585" max="14585" width="96.85546875" style="2" customWidth="1"/>
    <col min="14586" max="14586" width="30.85546875" style="2" customWidth="1"/>
    <col min="14587" max="14587" width="12.5703125" style="2" customWidth="1"/>
    <col min="14588" max="14588" width="5.140625" style="2" customWidth="1"/>
    <col min="14589" max="14589" width="9.140625" style="2"/>
    <col min="14590" max="14590" width="4.85546875" style="2" customWidth="1"/>
    <col min="14591" max="14591" width="30.5703125" style="2" customWidth="1"/>
    <col min="14592" max="14592" width="33.85546875" style="2" customWidth="1"/>
    <col min="14593" max="14593" width="5.140625" style="2" customWidth="1"/>
    <col min="14594" max="14595" width="17.5703125" style="2" customWidth="1"/>
    <col min="14596" max="14839" width="9.140625" style="2"/>
    <col min="14840" max="14840" width="3.5703125" style="2" customWidth="1"/>
    <col min="14841" max="14841" width="96.85546875" style="2" customWidth="1"/>
    <col min="14842" max="14842" width="30.85546875" style="2" customWidth="1"/>
    <col min="14843" max="14843" width="12.5703125" style="2" customWidth="1"/>
    <col min="14844" max="14844" width="5.140625" style="2" customWidth="1"/>
    <col min="14845" max="14845" width="9.140625" style="2"/>
    <col min="14846" max="14846" width="4.85546875" style="2" customWidth="1"/>
    <col min="14847" max="14847" width="30.5703125" style="2" customWidth="1"/>
    <col min="14848" max="14848" width="33.85546875" style="2" customWidth="1"/>
    <col min="14849" max="14849" width="5.140625" style="2" customWidth="1"/>
    <col min="14850" max="14851" width="17.5703125" style="2" customWidth="1"/>
    <col min="14852" max="15095" width="9.140625" style="2"/>
    <col min="15096" max="15096" width="3.5703125" style="2" customWidth="1"/>
    <col min="15097" max="15097" width="96.85546875" style="2" customWidth="1"/>
    <col min="15098" max="15098" width="30.85546875" style="2" customWidth="1"/>
    <col min="15099" max="15099" width="12.5703125" style="2" customWidth="1"/>
    <col min="15100" max="15100" width="5.140625" style="2" customWidth="1"/>
    <col min="15101" max="15101" width="9.140625" style="2"/>
    <col min="15102" max="15102" width="4.85546875" style="2" customWidth="1"/>
    <col min="15103" max="15103" width="30.5703125" style="2" customWidth="1"/>
    <col min="15104" max="15104" width="33.85546875" style="2" customWidth="1"/>
    <col min="15105" max="15105" width="5.140625" style="2" customWidth="1"/>
    <col min="15106" max="15107" width="17.5703125" style="2" customWidth="1"/>
    <col min="15108" max="15351" width="9.140625" style="2"/>
    <col min="15352" max="15352" width="3.5703125" style="2" customWidth="1"/>
    <col min="15353" max="15353" width="96.85546875" style="2" customWidth="1"/>
    <col min="15354" max="15354" width="30.85546875" style="2" customWidth="1"/>
    <col min="15355" max="15355" width="12.5703125" style="2" customWidth="1"/>
    <col min="15356" max="15356" width="5.140625" style="2" customWidth="1"/>
    <col min="15357" max="15357" width="9.140625" style="2"/>
    <col min="15358" max="15358" width="4.85546875" style="2" customWidth="1"/>
    <col min="15359" max="15359" width="30.5703125" style="2" customWidth="1"/>
    <col min="15360" max="15360" width="33.85546875" style="2" customWidth="1"/>
    <col min="15361" max="15361" width="5.140625" style="2" customWidth="1"/>
    <col min="15362" max="15363" width="17.5703125" style="2" customWidth="1"/>
    <col min="15364" max="15607" width="9.140625" style="2"/>
    <col min="15608" max="15608" width="3.5703125" style="2" customWidth="1"/>
    <col min="15609" max="15609" width="96.85546875" style="2" customWidth="1"/>
    <col min="15610" max="15610" width="30.85546875" style="2" customWidth="1"/>
    <col min="15611" max="15611" width="12.5703125" style="2" customWidth="1"/>
    <col min="15612" max="15612" width="5.140625" style="2" customWidth="1"/>
    <col min="15613" max="15613" width="9.140625" style="2"/>
    <col min="15614" max="15614" width="4.85546875" style="2" customWidth="1"/>
    <col min="15615" max="15615" width="30.5703125" style="2" customWidth="1"/>
    <col min="15616" max="15616" width="33.85546875" style="2" customWidth="1"/>
    <col min="15617" max="15617" width="5.140625" style="2" customWidth="1"/>
    <col min="15618" max="15619" width="17.5703125" style="2" customWidth="1"/>
    <col min="15620" max="15863" width="9.140625" style="2"/>
    <col min="15864" max="15864" width="3.5703125" style="2" customWidth="1"/>
    <col min="15865" max="15865" width="96.85546875" style="2" customWidth="1"/>
    <col min="15866" max="15866" width="30.85546875" style="2" customWidth="1"/>
    <col min="15867" max="15867" width="12.5703125" style="2" customWidth="1"/>
    <col min="15868" max="15868" width="5.140625" style="2" customWidth="1"/>
    <col min="15869" max="15869" width="9.140625" style="2"/>
    <col min="15870" max="15870" width="4.85546875" style="2" customWidth="1"/>
    <col min="15871" max="15871" width="30.5703125" style="2" customWidth="1"/>
    <col min="15872" max="15872" width="33.85546875" style="2" customWidth="1"/>
    <col min="15873" max="15873" width="5.140625" style="2" customWidth="1"/>
    <col min="15874" max="15875" width="17.5703125" style="2" customWidth="1"/>
    <col min="15876" max="16119" width="9.140625" style="2"/>
    <col min="16120" max="16120" width="3.5703125" style="2" customWidth="1"/>
    <col min="16121" max="16121" width="96.85546875" style="2" customWidth="1"/>
    <col min="16122" max="16122" width="30.85546875" style="2" customWidth="1"/>
    <col min="16123" max="16123" width="12.5703125" style="2" customWidth="1"/>
    <col min="16124" max="16124" width="5.140625" style="2" customWidth="1"/>
    <col min="16125" max="16125" width="9.140625" style="2"/>
    <col min="16126" max="16126" width="4.85546875" style="2" customWidth="1"/>
    <col min="16127" max="16127" width="30.5703125" style="2" customWidth="1"/>
    <col min="16128" max="16128" width="33.85546875" style="2" customWidth="1"/>
    <col min="16129" max="16129" width="5.140625" style="2" customWidth="1"/>
    <col min="16130" max="16131" width="17.5703125" style="2" customWidth="1"/>
    <col min="16132" max="16384" width="9.140625" style="2"/>
  </cols>
  <sheetData>
    <row r="1" spans="1:3" ht="48" customHeight="1" x14ac:dyDescent="0.2">
      <c r="A1" s="1"/>
      <c r="B1" s="122" t="s">
        <v>0</v>
      </c>
      <c r="C1" s="122"/>
    </row>
    <row r="2" spans="1:3" x14ac:dyDescent="0.2">
      <c r="A2" s="3"/>
      <c r="B2" s="4" t="s">
        <v>1</v>
      </c>
      <c r="C2" s="5">
        <v>46052</v>
      </c>
    </row>
    <row r="3" spans="1:3" x14ac:dyDescent="0.2">
      <c r="A3" s="3"/>
      <c r="B3" s="6" t="s">
        <v>2</v>
      </c>
    </row>
    <row r="4" spans="1:3" ht="25.5" x14ac:dyDescent="0.2">
      <c r="A4" s="8"/>
      <c r="B4" s="9" t="str">
        <f>[3]И1!D13</f>
        <v>Субъект Российской Федерации</v>
      </c>
      <c r="C4" s="10" t="str">
        <f>[3]И1!E13</f>
        <v>Новосибирская область</v>
      </c>
    </row>
    <row r="5" spans="1:3" ht="51.75" customHeight="1" x14ac:dyDescent="0.2">
      <c r="A5" s="8"/>
      <c r="B5" s="9" t="str">
        <f>[3]И1!D14</f>
        <v>Тип муниципального образования (выберите из списка)</v>
      </c>
      <c r="C5" s="10" t="str">
        <f>[3]И1!E14</f>
        <v>село Савкино, Баганский муниципальный район</v>
      </c>
    </row>
    <row r="6" spans="1:3" x14ac:dyDescent="0.2">
      <c r="A6" s="8"/>
      <c r="B6" s="9" t="str">
        <f>IF([3]И1!E15="","",[3]И1!D15)</f>
        <v/>
      </c>
      <c r="C6" s="10" t="str">
        <f>IF([3]И1!E15="","",[3]И1!E15)</f>
        <v/>
      </c>
    </row>
    <row r="7" spans="1:3" x14ac:dyDescent="0.2">
      <c r="A7" s="8"/>
      <c r="B7" s="9" t="str">
        <f>[3]И1!D16</f>
        <v>Код ОКТМО</v>
      </c>
      <c r="C7" s="11" t="str">
        <f>[3]И1!E16</f>
        <v>50603422101</v>
      </c>
    </row>
    <row r="8" spans="1:3" x14ac:dyDescent="0.2">
      <c r="A8" s="8"/>
      <c r="B8" s="12" t="str">
        <f>[3]И1!D17</f>
        <v>Система теплоснабжения</v>
      </c>
      <c r="C8" s="13">
        <f>[3]И1!E17</f>
        <v>0</v>
      </c>
    </row>
    <row r="9" spans="1:3" x14ac:dyDescent="0.2">
      <c r="A9" s="8"/>
      <c r="B9" s="9" t="str">
        <f>[3]И1!D8</f>
        <v>Период регулирования (i)-й</v>
      </c>
      <c r="C9" s="14">
        <f>[3]И1!E8</f>
        <v>2026</v>
      </c>
    </row>
    <row r="10" spans="1:3" x14ac:dyDescent="0.2">
      <c r="A10" s="8"/>
      <c r="B10" s="9" t="str">
        <f>[3]И1!D9</f>
        <v>Период регулирования (i-1)-й</v>
      </c>
      <c r="C10" s="14">
        <f>[3]И1!E9</f>
        <v>2025</v>
      </c>
    </row>
    <row r="11" spans="1:3" x14ac:dyDescent="0.2">
      <c r="A11" s="8"/>
      <c r="B11" s="9" t="str">
        <f>[3]И1!D10</f>
        <v>Период регулирования (i-2)-й</v>
      </c>
      <c r="C11" s="14">
        <f>[3]И1!E10</f>
        <v>2024</v>
      </c>
    </row>
    <row r="12" spans="1:3" x14ac:dyDescent="0.2">
      <c r="A12" s="8"/>
      <c r="B12" s="9" t="str">
        <f>[3]И1!D11</f>
        <v>Базовый год (б)</v>
      </c>
      <c r="C12" s="14">
        <f>[3]И1!E11</f>
        <v>2019</v>
      </c>
    </row>
    <row r="13" spans="1:3" x14ac:dyDescent="0.2">
      <c r="A13" s="8"/>
      <c r="B13" s="9" t="str">
        <f>[3]И1!D18</f>
        <v>Вид топлива, использование которого преобладает в системе теплоснабжения</v>
      </c>
      <c r="C13" s="15" t="str">
        <f>[3]С1.1!E13</f>
        <v>каменный уголь</v>
      </c>
    </row>
    <row r="14" spans="1:3" ht="31.7" customHeight="1" thickBot="1" x14ac:dyDescent="0.25">
      <c r="A14" s="123" t="s">
        <v>3</v>
      </c>
      <c r="B14" s="123"/>
      <c r="C14" s="123"/>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5508.0607489918484</v>
      </c>
    </row>
    <row r="18" spans="1:3" ht="42.75" x14ac:dyDescent="0.2">
      <c r="A18" s="22" t="s">
        <v>8</v>
      </c>
      <c r="B18" s="25" t="s">
        <v>9</v>
      </c>
      <c r="C18" s="26">
        <f>[3]С1!F12</f>
        <v>862.28189467564243</v>
      </c>
    </row>
    <row r="19" spans="1:3" ht="42.75" x14ac:dyDescent="0.2">
      <c r="A19" s="22" t="s">
        <v>10</v>
      </c>
      <c r="B19" s="25" t="s">
        <v>11</v>
      </c>
      <c r="C19" s="26">
        <f>[3]С2!F12</f>
        <v>3073.7630249962494</v>
      </c>
    </row>
    <row r="20" spans="1:3" ht="30" x14ac:dyDescent="0.2">
      <c r="A20" s="22" t="s">
        <v>12</v>
      </c>
      <c r="B20" s="25" t="s">
        <v>13</v>
      </c>
      <c r="C20" s="26">
        <f>[3]С3!F12</f>
        <v>932.17761472146105</v>
      </c>
    </row>
    <row r="21" spans="1:3" ht="42.75" x14ac:dyDescent="0.2">
      <c r="A21" s="22" t="s">
        <v>14</v>
      </c>
      <c r="B21" s="25" t="s">
        <v>15</v>
      </c>
      <c r="C21" s="26">
        <f>[3]С4!F12</f>
        <v>531.83702344179267</v>
      </c>
    </row>
    <row r="22" spans="1:3" ht="30" x14ac:dyDescent="0.2">
      <c r="A22" s="22" t="s">
        <v>16</v>
      </c>
      <c r="B22" s="25" t="s">
        <v>17</v>
      </c>
      <c r="C22" s="26">
        <f>[3]С5!F12</f>
        <v>108.00119115670292</v>
      </c>
    </row>
    <row r="23" spans="1:3" ht="43.5" thickBot="1" x14ac:dyDescent="0.25">
      <c r="A23" s="27" t="s">
        <v>18</v>
      </c>
      <c r="B23" s="106" t="s">
        <v>19</v>
      </c>
      <c r="C23" s="29" t="str">
        <f>[3]С6!F12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4" t="s">
        <v>20</v>
      </c>
      <c r="C27" s="124"/>
    </row>
    <row r="28" spans="1:3" ht="128.25" customHeight="1" x14ac:dyDescent="0.2">
      <c r="A28" s="22" t="s">
        <v>8</v>
      </c>
      <c r="B28" s="34" t="s">
        <v>21</v>
      </c>
      <c r="C28" s="35">
        <f>[3]С1.1!E16</f>
        <v>5100</v>
      </c>
    </row>
    <row r="29" spans="1:3" ht="57.75" customHeight="1" x14ac:dyDescent="0.2">
      <c r="A29" s="22" t="s">
        <v>10</v>
      </c>
      <c r="B29" s="34" t="s">
        <v>22</v>
      </c>
      <c r="C29" s="35">
        <f>[3]С1.1!E27</f>
        <v>3708.4101691175338</v>
      </c>
    </row>
    <row r="30" spans="1:3" ht="261.75" customHeight="1" x14ac:dyDescent="0.2">
      <c r="A30" s="22" t="s">
        <v>12</v>
      </c>
      <c r="B30" s="34" t="s">
        <v>23</v>
      </c>
      <c r="C30" s="36">
        <f>[3]С1.1!E19</f>
        <v>-0.11899999999999999</v>
      </c>
    </row>
    <row r="31" spans="1:3" ht="17.25" x14ac:dyDescent="0.2">
      <c r="A31" s="22" t="s">
        <v>14</v>
      </c>
      <c r="B31" s="34" t="s">
        <v>24</v>
      </c>
      <c r="C31" s="36">
        <f>[3]С1.1!E20</f>
        <v>4.0000000000000001E-3</v>
      </c>
    </row>
    <row r="32" spans="1:3" ht="30" x14ac:dyDescent="0.2">
      <c r="A32" s="22" t="s">
        <v>16</v>
      </c>
      <c r="B32" s="37" t="s">
        <v>25</v>
      </c>
      <c r="C32" s="38">
        <f>[3]С1!F13</f>
        <v>176.4</v>
      </c>
    </row>
    <row r="33" spans="1:3" x14ac:dyDescent="0.2">
      <c r="A33" s="22" t="s">
        <v>18</v>
      </c>
      <c r="B33" s="37" t="s">
        <v>26</v>
      </c>
      <c r="C33" s="39">
        <f>[3]С1!F16</f>
        <v>7000</v>
      </c>
    </row>
    <row r="34" spans="1:3" ht="14.25" x14ac:dyDescent="0.2">
      <c r="A34" s="22" t="s">
        <v>27</v>
      </c>
      <c r="B34" s="40" t="s">
        <v>28</v>
      </c>
      <c r="C34" s="41">
        <f>[3]С1!F17</f>
        <v>0.72857142857142854</v>
      </c>
    </row>
    <row r="35" spans="1:3" ht="15.75" x14ac:dyDescent="0.2">
      <c r="A35" s="42" t="s">
        <v>29</v>
      </c>
      <c r="B35" s="43" t="s">
        <v>30</v>
      </c>
      <c r="C35" s="41">
        <f>[3]С1!F20</f>
        <v>21.588411179999994</v>
      </c>
    </row>
    <row r="36" spans="1:3" ht="15.75" x14ac:dyDescent="0.2">
      <c r="A36" s="42" t="s">
        <v>31</v>
      </c>
      <c r="B36" s="44" t="s">
        <v>32</v>
      </c>
      <c r="C36" s="41">
        <f>[3]С1!F21</f>
        <v>20.818139999999996</v>
      </c>
    </row>
    <row r="37" spans="1:3" ht="14.25" x14ac:dyDescent="0.2">
      <c r="A37" s="42" t="s">
        <v>33</v>
      </c>
      <c r="B37" s="45" t="s">
        <v>34</v>
      </c>
      <c r="C37" s="41">
        <f>[3]С1!F22</f>
        <v>1.0369999999999999</v>
      </c>
    </row>
    <row r="38" spans="1:3" ht="53.25" thickBot="1" x14ac:dyDescent="0.25">
      <c r="A38" s="27" t="s">
        <v>35</v>
      </c>
      <c r="B38" s="46" t="s">
        <v>36</v>
      </c>
      <c r="C38" s="47">
        <f>[3]С1!F23</f>
        <v>1.0469999999999999</v>
      </c>
    </row>
    <row r="39" spans="1:3" ht="13.5" thickBot="1" x14ac:dyDescent="0.25">
      <c r="A39" s="48"/>
      <c r="B39" s="49"/>
      <c r="C39" s="50"/>
    </row>
    <row r="40" spans="1:3" ht="30" customHeight="1" x14ac:dyDescent="0.2">
      <c r="A40" s="51" t="s">
        <v>37</v>
      </c>
      <c r="B40" s="119" t="s">
        <v>38</v>
      </c>
      <c r="C40" s="119"/>
    </row>
    <row r="41" spans="1:3" ht="25.5" x14ac:dyDescent="0.2">
      <c r="A41" s="22" t="s">
        <v>39</v>
      </c>
      <c r="B41" s="37" t="s">
        <v>40</v>
      </c>
      <c r="C41" s="52" t="str">
        <f>[3]С2.1!E12</f>
        <v>V</v>
      </c>
    </row>
    <row r="42" spans="1:3" ht="233.25" customHeight="1" x14ac:dyDescent="0.2">
      <c r="A42" s="22" t="s">
        <v>41</v>
      </c>
      <c r="B42" s="34" t="s">
        <v>42</v>
      </c>
      <c r="C42" s="52" t="str">
        <f>[3]С2.1!E13</f>
        <v>6 и менее баллов</v>
      </c>
    </row>
    <row r="43" spans="1:3" ht="144.75" customHeight="1" x14ac:dyDescent="0.2">
      <c r="A43" s="22" t="s">
        <v>43</v>
      </c>
      <c r="B43" s="34" t="s">
        <v>44</v>
      </c>
      <c r="C43" s="52" t="str">
        <f>[3]С2.1!E14</f>
        <v>от 200 до 500</v>
      </c>
    </row>
    <row r="44" spans="1:3" ht="25.5" x14ac:dyDescent="0.2">
      <c r="A44" s="22" t="s">
        <v>45</v>
      </c>
      <c r="B44" s="34" t="s">
        <v>46</v>
      </c>
      <c r="C44" s="53" t="str">
        <f>[3]С2.1!E15</f>
        <v>нет</v>
      </c>
    </row>
    <row r="45" spans="1:3" ht="30" x14ac:dyDescent="0.2">
      <c r="A45" s="22" t="s">
        <v>47</v>
      </c>
      <c r="B45" s="34" t="s">
        <v>48</v>
      </c>
      <c r="C45" s="35">
        <f>[3]С2!F18</f>
        <v>40220.845230503684</v>
      </c>
    </row>
    <row r="46" spans="1:3" ht="30" x14ac:dyDescent="0.2">
      <c r="A46" s="22" t="s">
        <v>49</v>
      </c>
      <c r="B46" s="54" t="s">
        <v>50</v>
      </c>
      <c r="C46" s="35">
        <f>IF([3]С2!F19&gt;0,[3]С2!F19,[3]С2!F20)</f>
        <v>23441.524932855718</v>
      </c>
    </row>
    <row r="47" spans="1:3" ht="46.5" customHeight="1" x14ac:dyDescent="0.2">
      <c r="A47" s="22" t="s">
        <v>51</v>
      </c>
      <c r="B47" s="55" t="s">
        <v>52</v>
      </c>
      <c r="C47" s="35">
        <f>[3]С2.1!E19</f>
        <v>-38</v>
      </c>
    </row>
    <row r="48" spans="1:3" ht="25.5" x14ac:dyDescent="0.2">
      <c r="A48" s="22" t="s">
        <v>53</v>
      </c>
      <c r="B48" s="55" t="s">
        <v>54</v>
      </c>
      <c r="C48" s="35" t="str">
        <f>[3]С2.1!E22</f>
        <v>нет</v>
      </c>
    </row>
    <row r="49" spans="1:3" ht="38.25" x14ac:dyDescent="0.2">
      <c r="A49" s="22" t="s">
        <v>55</v>
      </c>
      <c r="B49" s="56" t="s">
        <v>56</v>
      </c>
      <c r="C49" s="35">
        <f>[3]С2.2!E10</f>
        <v>1287</v>
      </c>
    </row>
    <row r="50" spans="1:3" ht="25.5" x14ac:dyDescent="0.2">
      <c r="A50" s="22" t="s">
        <v>57</v>
      </c>
      <c r="B50" s="57" t="s">
        <v>58</v>
      </c>
      <c r="C50" s="35">
        <f>[3]С2.2!E12</f>
        <v>5.97</v>
      </c>
    </row>
    <row r="51" spans="1:3" ht="52.5" x14ac:dyDescent="0.2">
      <c r="A51" s="22" t="s">
        <v>59</v>
      </c>
      <c r="B51" s="58" t="s">
        <v>60</v>
      </c>
      <c r="C51" s="35">
        <f>[3]С2.2!E13</f>
        <v>1</v>
      </c>
    </row>
    <row r="52" spans="1:3" ht="27.75" x14ac:dyDescent="0.2">
      <c r="A52" s="22" t="s">
        <v>61</v>
      </c>
      <c r="B52" s="57" t="s">
        <v>62</v>
      </c>
      <c r="C52" s="35">
        <f>[3]С2.2!E14</f>
        <v>12104</v>
      </c>
    </row>
    <row r="53" spans="1:3" ht="79.5" customHeight="1" x14ac:dyDescent="0.2">
      <c r="A53" s="22" t="s">
        <v>63</v>
      </c>
      <c r="B53" s="58" t="s">
        <v>64</v>
      </c>
      <c r="C53" s="36">
        <f>[3]С2.2!E15</f>
        <v>4.8000000000000001E-2</v>
      </c>
    </row>
    <row r="54" spans="1:3" x14ac:dyDescent="0.2">
      <c r="A54" s="22" t="s">
        <v>65</v>
      </c>
      <c r="B54" s="58" t="s">
        <v>66</v>
      </c>
      <c r="C54" s="35">
        <f>[3]С2.2!E16</f>
        <v>1</v>
      </c>
    </row>
    <row r="55" spans="1:3" ht="15.75" x14ac:dyDescent="0.2">
      <c r="A55" s="22" t="s">
        <v>67</v>
      </c>
      <c r="B55" s="59" t="s">
        <v>68</v>
      </c>
      <c r="C55" s="35">
        <f>[3]С2!F21</f>
        <v>1</v>
      </c>
    </row>
    <row r="56" spans="1:3" ht="30" x14ac:dyDescent="0.2">
      <c r="A56" s="60" t="s">
        <v>69</v>
      </c>
      <c r="B56" s="34" t="s">
        <v>70</v>
      </c>
      <c r="C56" s="35">
        <f>[3]С2!F13</f>
        <v>210571.60987470482</v>
      </c>
    </row>
    <row r="57" spans="1:3" ht="30" x14ac:dyDescent="0.2">
      <c r="A57" s="60" t="s">
        <v>71</v>
      </c>
      <c r="B57" s="59" t="s">
        <v>72</v>
      </c>
      <c r="C57" s="35">
        <f>[3]С2!F14</f>
        <v>113455</v>
      </c>
    </row>
    <row r="58" spans="1:3" ht="15.75" x14ac:dyDescent="0.2">
      <c r="A58" s="60" t="s">
        <v>73</v>
      </c>
      <c r="B58" s="61" t="s">
        <v>74</v>
      </c>
      <c r="C58" s="41">
        <f>[3]С2!F15</f>
        <v>1.071</v>
      </c>
    </row>
    <row r="59" spans="1:3" ht="15.75" x14ac:dyDescent="0.2">
      <c r="A59" s="60" t="s">
        <v>75</v>
      </c>
      <c r="B59" s="61" t="s">
        <v>76</v>
      </c>
      <c r="C59" s="41">
        <f>[3]С2!F16</f>
        <v>1</v>
      </c>
    </row>
    <row r="60" spans="1:3" ht="17.25" x14ac:dyDescent="0.2">
      <c r="A60" s="60" t="s">
        <v>77</v>
      </c>
      <c r="B60" s="59" t="s">
        <v>78</v>
      </c>
      <c r="C60" s="35">
        <f>[3]С2!F17</f>
        <v>1.01</v>
      </c>
    </row>
    <row r="61" spans="1:3" s="64" customFormat="1" ht="14.25" x14ac:dyDescent="0.2">
      <c r="A61" s="60" t="s">
        <v>79</v>
      </c>
      <c r="B61" s="62" t="s">
        <v>80</v>
      </c>
      <c r="C61" s="63">
        <f>[3]С2!F33</f>
        <v>10</v>
      </c>
    </row>
    <row r="62" spans="1:3" ht="30" x14ac:dyDescent="0.2">
      <c r="A62" s="60" t="s">
        <v>81</v>
      </c>
      <c r="B62" s="65" t="s">
        <v>82</v>
      </c>
      <c r="C62" s="35">
        <f>[3]С2!F26</f>
        <v>1183.2684352822318</v>
      </c>
    </row>
    <row r="63" spans="1:3" ht="168" customHeight="1" x14ac:dyDescent="0.2">
      <c r="A63" s="60" t="s">
        <v>83</v>
      </c>
      <c r="B63" s="54" t="s">
        <v>84</v>
      </c>
      <c r="C63" s="35">
        <f>[3]С2!F27</f>
        <v>0.16419829999999999</v>
      </c>
    </row>
    <row r="64" spans="1:3" ht="17.25" x14ac:dyDescent="0.2">
      <c r="A64" s="60" t="s">
        <v>85</v>
      </c>
      <c r="B64" s="59" t="s">
        <v>86</v>
      </c>
      <c r="C64" s="63">
        <f>[3]С2!F28</f>
        <v>4200</v>
      </c>
    </row>
    <row r="65" spans="1:3" ht="42.75" x14ac:dyDescent="0.2">
      <c r="A65" s="60" t="s">
        <v>87</v>
      </c>
      <c r="B65" s="34" t="s">
        <v>88</v>
      </c>
      <c r="C65" s="35">
        <f>[3]С2!F22</f>
        <v>4298.6978080550834</v>
      </c>
    </row>
    <row r="66" spans="1:3" ht="30" x14ac:dyDescent="0.2">
      <c r="A66" s="60" t="s">
        <v>89</v>
      </c>
      <c r="B66" s="61" t="s">
        <v>90</v>
      </c>
      <c r="C66" s="35">
        <f>[3]С2!F23</f>
        <v>1990</v>
      </c>
    </row>
    <row r="67" spans="1:3" ht="30" x14ac:dyDescent="0.2">
      <c r="A67" s="60" t="s">
        <v>91</v>
      </c>
      <c r="B67" s="54" t="s">
        <v>92</v>
      </c>
      <c r="C67" s="35">
        <f>[3]С2.1!E27</f>
        <v>246.24401</v>
      </c>
    </row>
    <row r="68" spans="1:3" ht="73.5" customHeight="1" x14ac:dyDescent="0.2">
      <c r="A68" s="60" t="s">
        <v>93</v>
      </c>
      <c r="B68" s="66" t="s">
        <v>94</v>
      </c>
      <c r="C68" s="53" t="str">
        <f>[3]С2.3!E21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[3]С2.3!E11</f>
        <v>9.89</v>
      </c>
    </row>
    <row r="70" spans="1:3" ht="25.5" x14ac:dyDescent="0.2">
      <c r="A70" s="60" t="s">
        <v>97</v>
      </c>
      <c r="B70" s="67" t="s">
        <v>98</v>
      </c>
      <c r="C70" s="63">
        <f>[3]С2.3!E13</f>
        <v>300</v>
      </c>
    </row>
    <row r="71" spans="1:3" ht="192.75" customHeight="1" x14ac:dyDescent="0.2">
      <c r="A71" s="60" t="s">
        <v>99</v>
      </c>
      <c r="B71" s="66" t="s">
        <v>100</v>
      </c>
      <c r="C71" s="69">
        <f>IF([3]С2.3!E22&gt;0,[3]С2.3!E22,[3]С2.3!E14)</f>
        <v>8809</v>
      </c>
    </row>
    <row r="72" spans="1:3" ht="192.75" customHeight="1" x14ac:dyDescent="0.2">
      <c r="A72" s="60" t="s">
        <v>101</v>
      </c>
      <c r="B72" s="66" t="s">
        <v>102</v>
      </c>
      <c r="C72" s="69">
        <f>IF([3]С2.3!E23&gt;0,[3]С2.3!E23,[3]С2.3!E15)</f>
        <v>530.41</v>
      </c>
    </row>
    <row r="73" spans="1:3" ht="30" x14ac:dyDescent="0.2">
      <c r="A73" s="60" t="s">
        <v>103</v>
      </c>
      <c r="B73" s="54" t="s">
        <v>104</v>
      </c>
      <c r="C73" s="35">
        <f>[3]С2.1!E28</f>
        <v>269.12432000000001</v>
      </c>
    </row>
    <row r="74" spans="1:3" ht="87" customHeight="1" x14ac:dyDescent="0.2">
      <c r="A74" s="60" t="s">
        <v>105</v>
      </c>
      <c r="B74" s="66" t="s">
        <v>106</v>
      </c>
      <c r="C74" s="53" t="str">
        <f>[3]С2.3!E25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[3]С2.3!E12</f>
        <v>0.56000000000000005</v>
      </c>
    </row>
    <row r="76" spans="1:3" ht="25.5" x14ac:dyDescent="0.2">
      <c r="A76" s="60" t="s">
        <v>109</v>
      </c>
      <c r="B76" s="67" t="s">
        <v>98</v>
      </c>
      <c r="C76" s="63">
        <f>[3]С2.3!E13</f>
        <v>300</v>
      </c>
    </row>
    <row r="77" spans="1:3" ht="183" customHeight="1" x14ac:dyDescent="0.2">
      <c r="A77" s="60" t="s">
        <v>110</v>
      </c>
      <c r="B77" s="70" t="s">
        <v>111</v>
      </c>
      <c r="C77" s="69">
        <f>IF([3]С2.3!E26&gt;0,[3]С2.3!E26,[3]С2.3!E16)</f>
        <v>21397</v>
      </c>
    </row>
    <row r="78" spans="1:3" ht="186.75" customHeight="1" x14ac:dyDescent="0.2">
      <c r="A78" s="60" t="s">
        <v>112</v>
      </c>
      <c r="B78" s="70" t="s">
        <v>113</v>
      </c>
      <c r="C78" s="69">
        <f>IF([3]С2.3!E27&gt;0,[3]С2.3!E27,[3]С2.3!E17)</f>
        <v>857.14</v>
      </c>
    </row>
    <row r="79" spans="1:3" ht="17.25" x14ac:dyDescent="0.2">
      <c r="A79" s="60" t="s">
        <v>114</v>
      </c>
      <c r="B79" s="34" t="s">
        <v>115</v>
      </c>
      <c r="C79" s="36">
        <f>[3]С2!F29</f>
        <v>0.21369165990259753</v>
      </c>
    </row>
    <row r="80" spans="1:3" ht="30" x14ac:dyDescent="0.2">
      <c r="A80" s="60" t="s">
        <v>116</v>
      </c>
      <c r="B80" s="54" t="s">
        <v>117</v>
      </c>
      <c r="C80" s="71">
        <f>[3]С2!F30</f>
        <v>0.20047619047619047</v>
      </c>
    </row>
    <row r="81" spans="1:3" ht="17.25" x14ac:dyDescent="0.2">
      <c r="A81" s="60" t="s">
        <v>118</v>
      </c>
      <c r="B81" s="72" t="s">
        <v>119</v>
      </c>
      <c r="C81" s="36">
        <f>[3]С2!F31</f>
        <v>0.13880000000000001</v>
      </c>
    </row>
    <row r="82" spans="1:3" s="64" customFormat="1" ht="18" thickBot="1" x14ac:dyDescent="0.25">
      <c r="A82" s="73" t="s">
        <v>120</v>
      </c>
      <c r="B82" s="74" t="s">
        <v>121</v>
      </c>
      <c r="C82" s="75">
        <f>[3]С2!F32</f>
        <v>0.12640000000000001</v>
      </c>
    </row>
    <row r="83" spans="1:3" ht="13.5" thickBot="1" x14ac:dyDescent="0.25">
      <c r="A83" s="48"/>
      <c r="B83" s="76"/>
      <c r="C83" s="15"/>
    </row>
    <row r="84" spans="1:3" s="64" customFormat="1" ht="30" customHeight="1" x14ac:dyDescent="0.2">
      <c r="A84" s="77" t="s">
        <v>122</v>
      </c>
      <c r="B84" s="119" t="s">
        <v>123</v>
      </c>
      <c r="C84" s="119"/>
    </row>
    <row r="85" spans="1:3" s="64" customFormat="1" ht="30" x14ac:dyDescent="0.2">
      <c r="A85" s="78" t="s">
        <v>124</v>
      </c>
      <c r="B85" s="34" t="s">
        <v>125</v>
      </c>
      <c r="C85" s="35">
        <f>[3]С3!F14</f>
        <v>15661.317373437056</v>
      </c>
    </row>
    <row r="86" spans="1:3" s="64" customFormat="1" ht="42.75" x14ac:dyDescent="0.2">
      <c r="A86" s="78" t="s">
        <v>126</v>
      </c>
      <c r="B86" s="54" t="s">
        <v>127</v>
      </c>
      <c r="C86" s="79">
        <f>[3]С3!F15</f>
        <v>0.25</v>
      </c>
    </row>
    <row r="87" spans="1:3" s="64" customFormat="1" ht="14.25" x14ac:dyDescent="0.2">
      <c r="A87" s="78" t="s">
        <v>128</v>
      </c>
      <c r="B87" s="80" t="s">
        <v>129</v>
      </c>
      <c r="C87" s="63">
        <f>[3]С3!F18</f>
        <v>15</v>
      </c>
    </row>
    <row r="88" spans="1:3" s="64" customFormat="1" ht="17.25" x14ac:dyDescent="0.2">
      <c r="A88" s="78" t="s">
        <v>130</v>
      </c>
      <c r="B88" s="34" t="s">
        <v>131</v>
      </c>
      <c r="C88" s="35">
        <f>[3]С3!F19</f>
        <v>3741.3369093945325</v>
      </c>
    </row>
    <row r="89" spans="1:3" s="64" customFormat="1" ht="55.5" x14ac:dyDescent="0.2">
      <c r="A89" s="78" t="s">
        <v>132</v>
      </c>
      <c r="B89" s="54" t="s">
        <v>133</v>
      </c>
      <c r="C89" s="81">
        <f>[3]С3!F20</f>
        <v>2.1999999999999999E-2</v>
      </c>
    </row>
    <row r="90" spans="1:3" s="64" customFormat="1" ht="14.25" x14ac:dyDescent="0.2">
      <c r="A90" s="78" t="s">
        <v>134</v>
      </c>
      <c r="B90" s="59" t="s">
        <v>80</v>
      </c>
      <c r="C90" s="63">
        <f>[3]С3!F21</f>
        <v>10</v>
      </c>
    </row>
    <row r="91" spans="1:3" s="64" customFormat="1" ht="17.25" x14ac:dyDescent="0.2">
      <c r="A91" s="78" t="s">
        <v>135</v>
      </c>
      <c r="B91" s="34" t="s">
        <v>136</v>
      </c>
      <c r="C91" s="35">
        <f>[3]С3!F22</f>
        <v>3.5498053058466956</v>
      </c>
    </row>
    <row r="92" spans="1:3" s="64" customFormat="1" ht="57" customHeight="1" x14ac:dyDescent="0.2">
      <c r="A92" s="78" t="s">
        <v>137</v>
      </c>
      <c r="B92" s="54" t="s">
        <v>138</v>
      </c>
      <c r="C92" s="81">
        <f>[3]С3!F23</f>
        <v>3.0000000000000001E-3</v>
      </c>
    </row>
    <row r="93" spans="1:3" s="64" customFormat="1" ht="27.75" thickBot="1" x14ac:dyDescent="0.25">
      <c r="A93" s="82" t="s">
        <v>139</v>
      </c>
      <c r="B93" s="83" t="s">
        <v>140</v>
      </c>
      <c r="C93" s="84">
        <f>[3]С3!F24</f>
        <v>1183.2684352822318</v>
      </c>
    </row>
    <row r="94" spans="1:3" ht="13.5" thickBot="1" x14ac:dyDescent="0.25">
      <c r="A94" s="48"/>
      <c r="B94" s="76"/>
      <c r="C94" s="15"/>
    </row>
    <row r="95" spans="1:3" ht="30" customHeight="1" x14ac:dyDescent="0.2">
      <c r="A95" s="85" t="s">
        <v>141</v>
      </c>
      <c r="B95" s="119" t="s">
        <v>142</v>
      </c>
      <c r="C95" s="119"/>
    </row>
    <row r="96" spans="1:3" ht="30" x14ac:dyDescent="0.2">
      <c r="A96" s="60" t="s">
        <v>143</v>
      </c>
      <c r="B96" s="34" t="s">
        <v>144</v>
      </c>
      <c r="C96" s="35">
        <f>[3]С4!F16</f>
        <v>1652.5</v>
      </c>
    </row>
    <row r="97" spans="1:3" ht="30" x14ac:dyDescent="0.2">
      <c r="A97" s="60" t="s">
        <v>145</v>
      </c>
      <c r="B97" s="59" t="s">
        <v>146</v>
      </c>
      <c r="C97" s="35">
        <f>[3]С4!F17</f>
        <v>73547</v>
      </c>
    </row>
    <row r="98" spans="1:3" ht="17.25" x14ac:dyDescent="0.2">
      <c r="A98" s="60" t="s">
        <v>147</v>
      </c>
      <c r="B98" s="59" t="s">
        <v>148</v>
      </c>
      <c r="C98" s="41">
        <f>[3]С4!F18</f>
        <v>0.02</v>
      </c>
    </row>
    <row r="99" spans="1:3" ht="30" x14ac:dyDescent="0.2">
      <c r="A99" s="60" t="s">
        <v>149</v>
      </c>
      <c r="B99" s="59" t="s">
        <v>150</v>
      </c>
      <c r="C99" s="35">
        <f>[3]С4!F19</f>
        <v>12104</v>
      </c>
    </row>
    <row r="100" spans="1:3" ht="31.5" x14ac:dyDescent="0.2">
      <c r="A100" s="60" t="s">
        <v>151</v>
      </c>
      <c r="B100" s="59" t="s">
        <v>152</v>
      </c>
      <c r="C100" s="41">
        <f>[3]С4!F20</f>
        <v>1.4999999999999999E-2</v>
      </c>
    </row>
    <row r="101" spans="1:3" ht="30" x14ac:dyDescent="0.2">
      <c r="A101" s="60" t="s">
        <v>153</v>
      </c>
      <c r="B101" s="34" t="s">
        <v>154</v>
      </c>
      <c r="C101" s="35">
        <f>[3]С4!F21</f>
        <v>1933.1949342509995</v>
      </c>
    </row>
    <row r="102" spans="1:3" ht="35.25" customHeight="1" x14ac:dyDescent="0.2">
      <c r="A102" s="60" t="s">
        <v>155</v>
      </c>
      <c r="B102" s="54" t="s">
        <v>156</v>
      </c>
      <c r="C102" s="86" t="str">
        <f>IF([3]С4.2!F8="да",[3]С4.2!D21,[3]С4.2!D15)</f>
        <v>АО "Новосибирскэнергосбыт"</v>
      </c>
    </row>
    <row r="103" spans="1:3" ht="68.25" x14ac:dyDescent="0.2">
      <c r="A103" s="60" t="s">
        <v>157</v>
      </c>
      <c r="B103" s="54" t="s">
        <v>158</v>
      </c>
      <c r="C103" s="35">
        <f>[3]С4!F22</f>
        <v>3.6112641666666665</v>
      </c>
    </row>
    <row r="104" spans="1:3" ht="30" x14ac:dyDescent="0.2">
      <c r="A104" s="60" t="s">
        <v>159</v>
      </c>
      <c r="B104" s="59" t="s">
        <v>160</v>
      </c>
      <c r="C104" s="35">
        <f>[3]С4!F23</f>
        <v>180</v>
      </c>
    </row>
    <row r="105" spans="1:3" ht="14.25" x14ac:dyDescent="0.2">
      <c r="A105" s="60" t="s">
        <v>161</v>
      </c>
      <c r="B105" s="54" t="s">
        <v>162</v>
      </c>
      <c r="C105" s="35">
        <f>[3]С4!F24</f>
        <v>8497.1999999999989</v>
      </c>
    </row>
    <row r="106" spans="1:3" ht="14.25" x14ac:dyDescent="0.2">
      <c r="A106" s="60" t="s">
        <v>163</v>
      </c>
      <c r="B106" s="59" t="s">
        <v>164</v>
      </c>
      <c r="C106" s="41">
        <f>[3]С4!F25</f>
        <v>0.35</v>
      </c>
    </row>
    <row r="107" spans="1:3" ht="17.25" x14ac:dyDescent="0.2">
      <c r="A107" s="60" t="s">
        <v>165</v>
      </c>
      <c r="B107" s="34" t="s">
        <v>166</v>
      </c>
      <c r="C107" s="35">
        <f>[3]С4!F26</f>
        <v>79.398479999999992</v>
      </c>
    </row>
    <row r="108" spans="1:3" ht="75.75" customHeight="1" x14ac:dyDescent="0.2">
      <c r="A108" s="60" t="s">
        <v>167</v>
      </c>
      <c r="B108" s="54" t="s">
        <v>94</v>
      </c>
      <c r="C108" s="86" t="str">
        <f>[3]С4.3!E16</f>
        <v>Муниципальное унитарное предприятие города Куйбышева Куйбышевского района Новосибирской области "Горводоканал"</v>
      </c>
    </row>
    <row r="109" spans="1:3" ht="25.5" x14ac:dyDescent="0.2">
      <c r="A109" s="60" t="s">
        <v>168</v>
      </c>
      <c r="B109" s="54" t="s">
        <v>169</v>
      </c>
      <c r="C109" s="35">
        <f>[3]С4.3!E17</f>
        <v>22.64</v>
      </c>
    </row>
    <row r="110" spans="1:3" ht="79.5" customHeight="1" x14ac:dyDescent="0.2">
      <c r="A110" s="60" t="s">
        <v>170</v>
      </c>
      <c r="B110" s="54" t="s">
        <v>106</v>
      </c>
      <c r="C110" s="86" t="str">
        <f>[3]С4.3!E18</f>
        <v>Муниципальное унитарное предприятие города Куйбышева Куйбышевского района Новосибирской области "Геострой"</v>
      </c>
    </row>
    <row r="111" spans="1:3" x14ac:dyDescent="0.2">
      <c r="A111" s="60" t="s">
        <v>171</v>
      </c>
      <c r="B111" s="54" t="s">
        <v>172</v>
      </c>
      <c r="C111" s="35">
        <f>[3]С4.3!E19</f>
        <v>0</v>
      </c>
    </row>
    <row r="112" spans="1:3" x14ac:dyDescent="0.2">
      <c r="A112" s="60" t="s">
        <v>173</v>
      </c>
      <c r="B112" s="59" t="s">
        <v>174</v>
      </c>
      <c r="C112" s="35">
        <f>[3]С4.3!E11</f>
        <v>1871</v>
      </c>
    </row>
    <row r="113" spans="1:3" x14ac:dyDescent="0.2">
      <c r="A113" s="60" t="s">
        <v>175</v>
      </c>
      <c r="B113" s="59" t="s">
        <v>176</v>
      </c>
      <c r="C113" s="53">
        <f>[3]С4.3!E12</f>
        <v>1636</v>
      </c>
    </row>
    <row r="114" spans="1:3" x14ac:dyDescent="0.2">
      <c r="A114" s="60" t="s">
        <v>177</v>
      </c>
      <c r="B114" s="59" t="s">
        <v>178</v>
      </c>
      <c r="C114" s="53">
        <f>[3]С4.3!E13</f>
        <v>204</v>
      </c>
    </row>
    <row r="115" spans="1:3" ht="30" x14ac:dyDescent="0.2">
      <c r="A115" s="60" t="s">
        <v>179</v>
      </c>
      <c r="B115" s="34" t="s">
        <v>180</v>
      </c>
      <c r="C115" s="35">
        <f>[3]С4!F27</f>
        <v>1326.0219970470876</v>
      </c>
    </row>
    <row r="116" spans="1:3" ht="25.5" x14ac:dyDescent="0.2">
      <c r="A116" s="60" t="s">
        <v>181</v>
      </c>
      <c r="B116" s="54" t="s">
        <v>182</v>
      </c>
      <c r="C116" s="35">
        <f>[3]С4!F28</f>
        <v>1018.4500745369336</v>
      </c>
    </row>
    <row r="117" spans="1:3" ht="42.75" x14ac:dyDescent="0.2">
      <c r="A117" s="60" t="s">
        <v>183</v>
      </c>
      <c r="B117" s="54" t="s">
        <v>184</v>
      </c>
      <c r="C117" s="35">
        <f>[3]С4!F29</f>
        <v>307.57192251015391</v>
      </c>
    </row>
    <row r="118" spans="1:3" ht="30" x14ac:dyDescent="0.2">
      <c r="A118" s="60" t="s">
        <v>185</v>
      </c>
      <c r="B118" s="40" t="s">
        <v>186</v>
      </c>
      <c r="C118" s="35">
        <f>[3]С4!F30</f>
        <v>2508.1280304437942</v>
      </c>
    </row>
    <row r="119" spans="1:3" ht="42.75" x14ac:dyDescent="0.2">
      <c r="A119" s="60" t="s">
        <v>187</v>
      </c>
      <c r="B119" s="87" t="s">
        <v>188</v>
      </c>
      <c r="C119" s="35">
        <f>[3]С4!F33</f>
        <v>1275.4796321975944</v>
      </c>
    </row>
    <row r="120" spans="1:3" ht="30" x14ac:dyDescent="0.2">
      <c r="A120" s="60" t="s">
        <v>189</v>
      </c>
      <c r="B120" s="88" t="s">
        <v>190</v>
      </c>
      <c r="C120" s="35">
        <f>[3]С4!F35</f>
        <v>18.902267999999999</v>
      </c>
    </row>
    <row r="121" spans="1:3" ht="14.25" x14ac:dyDescent="0.2">
      <c r="A121" s="60" t="s">
        <v>191</v>
      </c>
      <c r="B121" s="57" t="s">
        <v>192</v>
      </c>
      <c r="C121" s="35">
        <f>[3]С4!F36</f>
        <v>14319.9</v>
      </c>
    </row>
    <row r="122" spans="1:3" ht="43.5" customHeight="1" thickBot="1" x14ac:dyDescent="0.25">
      <c r="A122" s="73" t="s">
        <v>193</v>
      </c>
      <c r="B122" s="89" t="s">
        <v>194</v>
      </c>
      <c r="C122" s="84">
        <f>[3]С4!F37</f>
        <v>1.32</v>
      </c>
    </row>
    <row r="123" spans="1:3" s="90" customFormat="1" ht="13.5" thickBot="1" x14ac:dyDescent="0.25">
      <c r="A123" s="48"/>
      <c r="B123" s="76"/>
      <c r="C123" s="15"/>
    </row>
    <row r="124" spans="1:3" s="64" customFormat="1" ht="30" customHeight="1" x14ac:dyDescent="0.2">
      <c r="A124" s="77" t="s">
        <v>195</v>
      </c>
      <c r="B124" s="119" t="s">
        <v>196</v>
      </c>
      <c r="C124" s="119"/>
    </row>
    <row r="125" spans="1:3" ht="16.5" thickBot="1" x14ac:dyDescent="0.25">
      <c r="A125" s="27" t="s">
        <v>197</v>
      </c>
      <c r="B125" s="91" t="s">
        <v>198</v>
      </c>
      <c r="C125" s="84">
        <f>[3]С5!F17</f>
        <v>0.02</v>
      </c>
    </row>
    <row r="126" spans="1:3" s="90" customFormat="1" ht="13.5" thickBot="1" x14ac:dyDescent="0.25">
      <c r="A126" s="48"/>
      <c r="B126" s="76"/>
      <c r="C126" s="15"/>
    </row>
    <row r="127" spans="1:3" ht="42.75" customHeight="1" x14ac:dyDescent="0.2">
      <c r="A127" s="85" t="s">
        <v>199</v>
      </c>
      <c r="B127" s="120" t="s">
        <v>200</v>
      </c>
      <c r="C127" s="120"/>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[3]С2!F37</f>
        <v>20.818139999999996</v>
      </c>
    </row>
    <row r="136" spans="1:3" ht="14.25" x14ac:dyDescent="0.2">
      <c r="A136" s="60" t="s">
        <v>216</v>
      </c>
      <c r="B136" s="102" t="s">
        <v>217</v>
      </c>
      <c r="C136" s="35">
        <f>[3]С2!F38</f>
        <v>7</v>
      </c>
    </row>
    <row r="137" spans="1:3" ht="17.25" x14ac:dyDescent="0.2">
      <c r="A137" s="60" t="s">
        <v>218</v>
      </c>
      <c r="B137" s="102" t="s">
        <v>219</v>
      </c>
      <c r="C137" s="35">
        <f>[3]С2!F40</f>
        <v>0.97</v>
      </c>
    </row>
    <row r="138" spans="1:3" ht="15" thickBot="1" x14ac:dyDescent="0.25">
      <c r="A138" s="73" t="s">
        <v>220</v>
      </c>
      <c r="B138" s="103" t="s">
        <v>221</v>
      </c>
      <c r="C138" s="47">
        <f>[3]С2!F42</f>
        <v>0.35</v>
      </c>
    </row>
    <row r="139" spans="1:3" s="90" customFormat="1" ht="13.5" thickBot="1" x14ac:dyDescent="0.25">
      <c r="A139" s="48"/>
      <c r="B139" s="76"/>
      <c r="C139" s="15"/>
    </row>
    <row r="140" spans="1:3" ht="30" x14ac:dyDescent="0.2">
      <c r="A140" s="85" t="s">
        <v>222</v>
      </c>
      <c r="B140" s="104" t="s">
        <v>223</v>
      </c>
      <c r="C140" s="105">
        <f>[3]С2!F35</f>
        <v>1.7157947422665329</v>
      </c>
    </row>
    <row r="141" spans="1:3" ht="22.7" customHeight="1" thickBot="1" x14ac:dyDescent="0.25">
      <c r="A141" s="73" t="s">
        <v>224</v>
      </c>
      <c r="B141" s="121" t="s">
        <v>225</v>
      </c>
      <c r="C141" s="121"/>
    </row>
    <row r="142" spans="1:3" ht="13.5" thickBot="1" x14ac:dyDescent="0.25">
      <c r="A142" s="107"/>
      <c r="B142" s="108" t="s">
        <v>226</v>
      </c>
      <c r="C142" s="109"/>
    </row>
    <row r="143" spans="1:3" x14ac:dyDescent="0.2">
      <c r="A143" s="107"/>
      <c r="B143" s="110">
        <v>2020</v>
      </c>
      <c r="C143" s="111">
        <f>[3]С2.5!$E$11</f>
        <v>-2.9000000000000026E-2</v>
      </c>
    </row>
    <row r="144" spans="1:3" x14ac:dyDescent="0.2">
      <c r="A144" s="107"/>
      <c r="B144" s="112">
        <f>B143+1</f>
        <v>2021</v>
      </c>
      <c r="C144" s="113">
        <f>[3]С2.5!$F$11</f>
        <v>0.245</v>
      </c>
    </row>
    <row r="145" spans="1:3" x14ac:dyDescent="0.2">
      <c r="A145" s="107"/>
      <c r="B145" s="112">
        <f t="shared" ref="B145:B208" si="0">B144+1</f>
        <v>2022</v>
      </c>
      <c r="C145" s="113">
        <f>[3]С2.5!$G$11</f>
        <v>0.114</v>
      </c>
    </row>
    <row r="146" spans="1:3" ht="13.5" thickBot="1" x14ac:dyDescent="0.25">
      <c r="A146" s="107"/>
      <c r="B146" s="114">
        <f t="shared" si="0"/>
        <v>2023</v>
      </c>
      <c r="C146" s="115">
        <f>[3]С2.5!$H$11</f>
        <v>0.04</v>
      </c>
    </row>
    <row r="147" spans="1:3" x14ac:dyDescent="0.2">
      <c r="A147" s="107"/>
      <c r="B147" s="116">
        <f t="shared" si="0"/>
        <v>2024</v>
      </c>
      <c r="C147" s="117">
        <f>[3]С2.5!$I$11</f>
        <v>0.121</v>
      </c>
    </row>
    <row r="148" spans="1:3" x14ac:dyDescent="0.2">
      <c r="A148" s="107"/>
      <c r="B148" s="112">
        <f t="shared" si="0"/>
        <v>2025</v>
      </c>
      <c r="C148" s="113">
        <f>[3]С2.5!$J$11</f>
        <v>0.03</v>
      </c>
    </row>
    <row r="149" spans="1:3" x14ac:dyDescent="0.2">
      <c r="A149" s="107"/>
      <c r="B149" s="112">
        <f t="shared" si="0"/>
        <v>2026</v>
      </c>
      <c r="C149" s="113">
        <f>[3]С2.5!$K$11</f>
        <v>6.0999999999999999E-2</v>
      </c>
    </row>
    <row r="150" spans="1:3" hidden="1" x14ac:dyDescent="0.2">
      <c r="A150" s="107"/>
      <c r="B150" s="112">
        <f t="shared" si="0"/>
        <v>2027</v>
      </c>
      <c r="C150" s="113">
        <f>[3]С2.5!$L$11</f>
        <v>3.2682303599220003E-2</v>
      </c>
    </row>
    <row r="151" spans="1:3" hidden="1" x14ac:dyDescent="0.2">
      <c r="A151" s="107"/>
      <c r="B151" s="112">
        <f t="shared" si="0"/>
        <v>2028</v>
      </c>
      <c r="C151" s="113">
        <f>[3]С2.5!$M$11</f>
        <v>0</v>
      </c>
    </row>
    <row r="152" spans="1:3" hidden="1" x14ac:dyDescent="0.2">
      <c r="A152" s="107"/>
      <c r="B152" s="112">
        <f t="shared" si="0"/>
        <v>2029</v>
      </c>
      <c r="C152" s="113">
        <f>[3]С2.5!$N$11</f>
        <v>0</v>
      </c>
    </row>
    <row r="153" spans="1:3" hidden="1" x14ac:dyDescent="0.2">
      <c r="A153" s="107"/>
      <c r="B153" s="112">
        <f t="shared" si="0"/>
        <v>2030</v>
      </c>
      <c r="C153" s="113">
        <f>[3]С2.5!$O$11</f>
        <v>0</v>
      </c>
    </row>
    <row r="154" spans="1:3" hidden="1" x14ac:dyDescent="0.2">
      <c r="A154" s="107"/>
      <c r="B154" s="112">
        <f t="shared" si="0"/>
        <v>2031</v>
      </c>
      <c r="C154" s="113">
        <f>[3]С2.5!$P$11</f>
        <v>0</v>
      </c>
    </row>
    <row r="155" spans="1:3" hidden="1" x14ac:dyDescent="0.2">
      <c r="A155" s="90"/>
      <c r="B155" s="112">
        <f t="shared" si="0"/>
        <v>2032</v>
      </c>
      <c r="C155" s="113">
        <f>[3]С2.5!$Q$11</f>
        <v>0</v>
      </c>
    </row>
    <row r="156" spans="1:3" hidden="1" x14ac:dyDescent="0.2">
      <c r="A156" s="90"/>
      <c r="B156" s="112">
        <f t="shared" si="0"/>
        <v>2033</v>
      </c>
      <c r="C156" s="113">
        <f>[3]С2.5!$R$11</f>
        <v>0</v>
      </c>
    </row>
    <row r="157" spans="1:3" hidden="1" x14ac:dyDescent="0.2">
      <c r="B157" s="112">
        <f t="shared" si="0"/>
        <v>2034</v>
      </c>
      <c r="C157" s="113">
        <f>[3]С2.5!$S$11</f>
        <v>0</v>
      </c>
    </row>
    <row r="158" spans="1:3" hidden="1" x14ac:dyDescent="0.2">
      <c r="B158" s="112">
        <f t="shared" si="0"/>
        <v>2035</v>
      </c>
      <c r="C158" s="113">
        <f>[3]С2.5!$T$11</f>
        <v>0</v>
      </c>
    </row>
    <row r="159" spans="1:3" hidden="1" x14ac:dyDescent="0.2">
      <c r="B159" s="112">
        <f t="shared" si="0"/>
        <v>2036</v>
      </c>
      <c r="C159" s="113">
        <f>[3]С2.5!$U$11</f>
        <v>0</v>
      </c>
    </row>
    <row r="160" spans="1:3" hidden="1" x14ac:dyDescent="0.2">
      <c r="B160" s="112">
        <f t="shared" si="0"/>
        <v>2037</v>
      </c>
      <c r="C160" s="113">
        <f>[3]С2.5!$V$11</f>
        <v>0</v>
      </c>
    </row>
    <row r="161" spans="2:3" hidden="1" x14ac:dyDescent="0.2">
      <c r="B161" s="112">
        <f t="shared" si="0"/>
        <v>2038</v>
      </c>
      <c r="C161" s="113">
        <f>[3]С2.5!$W$11</f>
        <v>0</v>
      </c>
    </row>
    <row r="162" spans="2:3" hidden="1" x14ac:dyDescent="0.2">
      <c r="B162" s="112">
        <f t="shared" si="0"/>
        <v>2039</v>
      </c>
      <c r="C162" s="113">
        <f>[3]С2.5!$X$11</f>
        <v>0</v>
      </c>
    </row>
    <row r="163" spans="2:3" hidden="1" x14ac:dyDescent="0.2">
      <c r="B163" s="112">
        <f t="shared" si="0"/>
        <v>2040</v>
      </c>
      <c r="C163" s="113">
        <f>[3]С2.5!$Y$11</f>
        <v>0</v>
      </c>
    </row>
    <row r="164" spans="2:3" hidden="1" x14ac:dyDescent="0.2">
      <c r="B164" s="112">
        <f t="shared" si="0"/>
        <v>2041</v>
      </c>
      <c r="C164" s="113">
        <f>[3]С2.5!$Z$11</f>
        <v>0</v>
      </c>
    </row>
    <row r="165" spans="2:3" hidden="1" x14ac:dyDescent="0.2">
      <c r="B165" s="112">
        <f t="shared" si="0"/>
        <v>2042</v>
      </c>
      <c r="C165" s="113">
        <f>[3]С2.5!$AA$11</f>
        <v>0</v>
      </c>
    </row>
    <row r="166" spans="2:3" hidden="1" x14ac:dyDescent="0.2">
      <c r="B166" s="112">
        <f t="shared" si="0"/>
        <v>2043</v>
      </c>
      <c r="C166" s="113">
        <f>[3]С2.5!$AB$11</f>
        <v>0</v>
      </c>
    </row>
    <row r="167" spans="2:3" hidden="1" x14ac:dyDescent="0.2">
      <c r="B167" s="112">
        <f t="shared" si="0"/>
        <v>2044</v>
      </c>
      <c r="C167" s="113">
        <f>[3]С2.5!$AC$11</f>
        <v>0</v>
      </c>
    </row>
    <row r="168" spans="2:3" hidden="1" x14ac:dyDescent="0.2">
      <c r="B168" s="112">
        <f t="shared" si="0"/>
        <v>2045</v>
      </c>
      <c r="C168" s="113">
        <f>[3]С2.5!$AD$11</f>
        <v>0</v>
      </c>
    </row>
    <row r="169" spans="2:3" hidden="1" x14ac:dyDescent="0.2">
      <c r="B169" s="112">
        <f t="shared" si="0"/>
        <v>2046</v>
      </c>
      <c r="C169" s="113">
        <f>[3]С2.5!$AE$11</f>
        <v>0</v>
      </c>
    </row>
    <row r="170" spans="2:3" hidden="1" x14ac:dyDescent="0.2">
      <c r="B170" s="112">
        <f t="shared" si="0"/>
        <v>2047</v>
      </c>
      <c r="C170" s="113">
        <f>[3]С2.5!$AF$11</f>
        <v>0</v>
      </c>
    </row>
    <row r="171" spans="2:3" hidden="1" x14ac:dyDescent="0.2">
      <c r="B171" s="112">
        <f t="shared" si="0"/>
        <v>2048</v>
      </c>
      <c r="C171" s="113">
        <f>[3]С2.5!$AG$11</f>
        <v>0</v>
      </c>
    </row>
    <row r="172" spans="2:3" hidden="1" x14ac:dyDescent="0.2">
      <c r="B172" s="112">
        <f t="shared" si="0"/>
        <v>2049</v>
      </c>
      <c r="C172" s="113">
        <f>[3]С2.5!$AH$11</f>
        <v>0</v>
      </c>
    </row>
    <row r="173" spans="2:3" hidden="1" x14ac:dyDescent="0.2">
      <c r="B173" s="112">
        <f t="shared" si="0"/>
        <v>2050</v>
      </c>
      <c r="C173" s="113">
        <f>[3]С2.5!$AI$11</f>
        <v>0</v>
      </c>
    </row>
    <row r="174" spans="2:3" hidden="1" x14ac:dyDescent="0.2">
      <c r="B174" s="112">
        <f t="shared" si="0"/>
        <v>2051</v>
      </c>
      <c r="C174" s="113">
        <f>[3]С2.5!$AJ$11</f>
        <v>0</v>
      </c>
    </row>
    <row r="175" spans="2:3" hidden="1" x14ac:dyDescent="0.2">
      <c r="B175" s="112">
        <f t="shared" si="0"/>
        <v>2052</v>
      </c>
      <c r="C175" s="113">
        <f>[3]С2.5!$AK$11</f>
        <v>0</v>
      </c>
    </row>
    <row r="176" spans="2:3" hidden="1" x14ac:dyDescent="0.2">
      <c r="B176" s="112">
        <f t="shared" si="0"/>
        <v>2053</v>
      </c>
      <c r="C176" s="113">
        <f>[3]С2.5!$AL$11</f>
        <v>0</v>
      </c>
    </row>
    <row r="177" spans="2:3" hidden="1" x14ac:dyDescent="0.2">
      <c r="B177" s="112">
        <f t="shared" si="0"/>
        <v>2054</v>
      </c>
      <c r="C177" s="113">
        <f>[3]С2.5!$AM$11</f>
        <v>0</v>
      </c>
    </row>
    <row r="178" spans="2:3" hidden="1" x14ac:dyDescent="0.2">
      <c r="B178" s="112">
        <f t="shared" si="0"/>
        <v>2055</v>
      </c>
      <c r="C178" s="113">
        <f>[3]С2.5!$AN$11</f>
        <v>0</v>
      </c>
    </row>
    <row r="179" spans="2:3" hidden="1" x14ac:dyDescent="0.2">
      <c r="B179" s="112">
        <f t="shared" si="0"/>
        <v>2056</v>
      </c>
      <c r="C179" s="113">
        <f>[3]С2.5!$AO$11</f>
        <v>0</v>
      </c>
    </row>
    <row r="180" spans="2:3" hidden="1" x14ac:dyDescent="0.2">
      <c r="B180" s="112">
        <f t="shared" si="0"/>
        <v>2057</v>
      </c>
      <c r="C180" s="113">
        <f>[3]С2.5!$AP$11</f>
        <v>0</v>
      </c>
    </row>
    <row r="181" spans="2:3" hidden="1" x14ac:dyDescent="0.2">
      <c r="B181" s="112">
        <f t="shared" si="0"/>
        <v>2058</v>
      </c>
      <c r="C181" s="113">
        <f>[3]С2.5!$AQ$11</f>
        <v>0</v>
      </c>
    </row>
    <row r="182" spans="2:3" hidden="1" x14ac:dyDescent="0.2">
      <c r="B182" s="112">
        <f t="shared" si="0"/>
        <v>2059</v>
      </c>
      <c r="C182" s="113">
        <f>[3]С2.5!$AR$11</f>
        <v>0</v>
      </c>
    </row>
    <row r="183" spans="2:3" hidden="1" x14ac:dyDescent="0.2">
      <c r="B183" s="112">
        <f t="shared" si="0"/>
        <v>2060</v>
      </c>
      <c r="C183" s="113">
        <f>[3]С2.5!$AS$11</f>
        <v>0</v>
      </c>
    </row>
    <row r="184" spans="2:3" hidden="1" x14ac:dyDescent="0.2">
      <c r="B184" s="112">
        <f t="shared" si="0"/>
        <v>2061</v>
      </c>
      <c r="C184" s="113">
        <f>[3]С2.5!$AT$11</f>
        <v>0</v>
      </c>
    </row>
    <row r="185" spans="2:3" hidden="1" x14ac:dyDescent="0.2">
      <c r="B185" s="112">
        <f t="shared" si="0"/>
        <v>2062</v>
      </c>
      <c r="C185" s="113">
        <f>[3]С2.5!$AU$11</f>
        <v>0</v>
      </c>
    </row>
    <row r="186" spans="2:3" hidden="1" x14ac:dyDescent="0.2">
      <c r="B186" s="112">
        <f t="shared" si="0"/>
        <v>2063</v>
      </c>
      <c r="C186" s="113">
        <f>[3]С2.5!$AV$11</f>
        <v>0</v>
      </c>
    </row>
    <row r="187" spans="2:3" hidden="1" x14ac:dyDescent="0.2">
      <c r="B187" s="112">
        <f t="shared" si="0"/>
        <v>2064</v>
      </c>
      <c r="C187" s="113">
        <f>[3]С2.5!$AW$11</f>
        <v>0</v>
      </c>
    </row>
    <row r="188" spans="2:3" hidden="1" x14ac:dyDescent="0.2">
      <c r="B188" s="112">
        <f t="shared" si="0"/>
        <v>2065</v>
      </c>
      <c r="C188" s="113">
        <f>[3]С2.5!$AX$11</f>
        <v>0</v>
      </c>
    </row>
    <row r="189" spans="2:3" hidden="1" x14ac:dyDescent="0.2">
      <c r="B189" s="112">
        <f t="shared" si="0"/>
        <v>2066</v>
      </c>
      <c r="C189" s="113">
        <f>[3]С2.5!$AY$11</f>
        <v>0</v>
      </c>
    </row>
    <row r="190" spans="2:3" hidden="1" x14ac:dyDescent="0.2">
      <c r="B190" s="112">
        <f t="shared" si="0"/>
        <v>2067</v>
      </c>
      <c r="C190" s="113">
        <f>[3]С2.5!$AZ$11</f>
        <v>0</v>
      </c>
    </row>
    <row r="191" spans="2:3" hidden="1" x14ac:dyDescent="0.2">
      <c r="B191" s="112">
        <f t="shared" si="0"/>
        <v>2068</v>
      </c>
      <c r="C191" s="113">
        <f>[3]С2.5!$BA$11</f>
        <v>0</v>
      </c>
    </row>
    <row r="192" spans="2:3" hidden="1" x14ac:dyDescent="0.2">
      <c r="B192" s="112">
        <f t="shared" si="0"/>
        <v>2069</v>
      </c>
      <c r="C192" s="113">
        <f>[3]С2.5!$BB$11</f>
        <v>0</v>
      </c>
    </row>
    <row r="193" spans="2:3" hidden="1" x14ac:dyDescent="0.2">
      <c r="B193" s="112">
        <f t="shared" si="0"/>
        <v>2070</v>
      </c>
      <c r="C193" s="113">
        <f>[3]С2.5!$BC$11</f>
        <v>0</v>
      </c>
    </row>
    <row r="194" spans="2:3" hidden="1" x14ac:dyDescent="0.2">
      <c r="B194" s="112">
        <f t="shared" si="0"/>
        <v>2071</v>
      </c>
      <c r="C194" s="113">
        <f>[3]С2.5!$BD$11</f>
        <v>0</v>
      </c>
    </row>
    <row r="195" spans="2:3" hidden="1" x14ac:dyDescent="0.2">
      <c r="B195" s="112">
        <f t="shared" si="0"/>
        <v>2072</v>
      </c>
      <c r="C195" s="113">
        <f>[3]С2.5!$BE$11</f>
        <v>0</v>
      </c>
    </row>
    <row r="196" spans="2:3" hidden="1" x14ac:dyDescent="0.2">
      <c r="B196" s="112">
        <f t="shared" si="0"/>
        <v>2073</v>
      </c>
      <c r="C196" s="113">
        <f>[3]С2.5!$BF$11</f>
        <v>0</v>
      </c>
    </row>
    <row r="197" spans="2:3" hidden="1" x14ac:dyDescent="0.2">
      <c r="B197" s="112">
        <f t="shared" si="0"/>
        <v>2074</v>
      </c>
      <c r="C197" s="113">
        <f>[3]С2.5!$BG$11</f>
        <v>0</v>
      </c>
    </row>
    <row r="198" spans="2:3" hidden="1" x14ac:dyDescent="0.2">
      <c r="B198" s="112">
        <f t="shared" si="0"/>
        <v>2075</v>
      </c>
      <c r="C198" s="113">
        <f>[3]С2.5!$BH$11</f>
        <v>0</v>
      </c>
    </row>
    <row r="199" spans="2:3" hidden="1" x14ac:dyDescent="0.2">
      <c r="B199" s="112">
        <f t="shared" si="0"/>
        <v>2076</v>
      </c>
      <c r="C199" s="113">
        <f>[3]С2.5!$BI$11</f>
        <v>0</v>
      </c>
    </row>
    <row r="200" spans="2:3" hidden="1" x14ac:dyDescent="0.2">
      <c r="B200" s="112">
        <f t="shared" si="0"/>
        <v>2077</v>
      </c>
      <c r="C200" s="113">
        <f>[3]С2.5!$BJ$11</f>
        <v>0</v>
      </c>
    </row>
    <row r="201" spans="2:3" hidden="1" x14ac:dyDescent="0.2">
      <c r="B201" s="112">
        <f t="shared" si="0"/>
        <v>2078</v>
      </c>
      <c r="C201" s="113">
        <f>[3]С2.5!$BK$11</f>
        <v>0</v>
      </c>
    </row>
    <row r="202" spans="2:3" hidden="1" x14ac:dyDescent="0.2">
      <c r="B202" s="112">
        <f t="shared" si="0"/>
        <v>2079</v>
      </c>
      <c r="C202" s="113">
        <f>[3]С2.5!$BL$11</f>
        <v>0</v>
      </c>
    </row>
    <row r="203" spans="2:3" hidden="1" x14ac:dyDescent="0.2">
      <c r="B203" s="112">
        <f t="shared" si="0"/>
        <v>2080</v>
      </c>
      <c r="C203" s="113">
        <f>[3]С2.5!$BM$11</f>
        <v>0</v>
      </c>
    </row>
    <row r="204" spans="2:3" hidden="1" x14ac:dyDescent="0.2">
      <c r="B204" s="112">
        <f t="shared" si="0"/>
        <v>2081</v>
      </c>
      <c r="C204" s="113">
        <f>[3]С2.5!$BN$11</f>
        <v>0</v>
      </c>
    </row>
    <row r="205" spans="2:3" hidden="1" x14ac:dyDescent="0.2">
      <c r="B205" s="112">
        <f t="shared" si="0"/>
        <v>2082</v>
      </c>
      <c r="C205" s="113">
        <f>[3]С2.5!$BO$11</f>
        <v>0</v>
      </c>
    </row>
    <row r="206" spans="2:3" hidden="1" x14ac:dyDescent="0.2">
      <c r="B206" s="112">
        <f t="shared" si="0"/>
        <v>2083</v>
      </c>
      <c r="C206" s="113">
        <f>[3]С2.5!$BP$11</f>
        <v>0</v>
      </c>
    </row>
    <row r="207" spans="2:3" hidden="1" x14ac:dyDescent="0.2">
      <c r="B207" s="112">
        <f t="shared" si="0"/>
        <v>2084</v>
      </c>
      <c r="C207" s="113">
        <f>[3]С2.5!$BQ$11</f>
        <v>0</v>
      </c>
    </row>
    <row r="208" spans="2:3" hidden="1" x14ac:dyDescent="0.2">
      <c r="B208" s="112">
        <f t="shared" si="0"/>
        <v>2085</v>
      </c>
      <c r="C208" s="113">
        <f>[3]С2.5!$BR$11</f>
        <v>0</v>
      </c>
    </row>
    <row r="209" spans="2:3" hidden="1" x14ac:dyDescent="0.2">
      <c r="B209" s="112">
        <f t="shared" ref="B209:B223" si="1">B208+1</f>
        <v>2086</v>
      </c>
      <c r="C209" s="113">
        <f>[3]С2.5!$BS$11</f>
        <v>0</v>
      </c>
    </row>
    <row r="210" spans="2:3" hidden="1" x14ac:dyDescent="0.2">
      <c r="B210" s="112">
        <f t="shared" si="1"/>
        <v>2087</v>
      </c>
      <c r="C210" s="113">
        <f>[3]С2.5!$BT$11</f>
        <v>0</v>
      </c>
    </row>
    <row r="211" spans="2:3" hidden="1" x14ac:dyDescent="0.2">
      <c r="B211" s="112">
        <f t="shared" si="1"/>
        <v>2088</v>
      </c>
      <c r="C211" s="113">
        <f>[3]С2.5!$BU$11</f>
        <v>0</v>
      </c>
    </row>
    <row r="212" spans="2:3" hidden="1" x14ac:dyDescent="0.2">
      <c r="B212" s="112">
        <f t="shared" si="1"/>
        <v>2089</v>
      </c>
      <c r="C212" s="113">
        <f>[3]С2.5!$BV$11</f>
        <v>0</v>
      </c>
    </row>
    <row r="213" spans="2:3" hidden="1" x14ac:dyDescent="0.2">
      <c r="B213" s="112">
        <f t="shared" si="1"/>
        <v>2090</v>
      </c>
      <c r="C213" s="113">
        <f>[3]С2.5!$BW$11</f>
        <v>0</v>
      </c>
    </row>
    <row r="214" spans="2:3" hidden="1" x14ac:dyDescent="0.2">
      <c r="B214" s="112">
        <f t="shared" si="1"/>
        <v>2091</v>
      </c>
      <c r="C214" s="113">
        <f>[3]С2.5!$BX$11</f>
        <v>0</v>
      </c>
    </row>
    <row r="215" spans="2:3" hidden="1" x14ac:dyDescent="0.2">
      <c r="B215" s="112">
        <f t="shared" si="1"/>
        <v>2092</v>
      </c>
      <c r="C215" s="113">
        <f>[3]С2.5!$BY$11</f>
        <v>0</v>
      </c>
    </row>
    <row r="216" spans="2:3" hidden="1" x14ac:dyDescent="0.2">
      <c r="B216" s="112">
        <f t="shared" si="1"/>
        <v>2093</v>
      </c>
      <c r="C216" s="113">
        <f>[3]С2.5!$BZ$11</f>
        <v>0</v>
      </c>
    </row>
    <row r="217" spans="2:3" hidden="1" x14ac:dyDescent="0.2">
      <c r="B217" s="112">
        <f t="shared" si="1"/>
        <v>2094</v>
      </c>
      <c r="C217" s="113">
        <f>[3]С2.5!$CA$11</f>
        <v>0</v>
      </c>
    </row>
    <row r="218" spans="2:3" hidden="1" x14ac:dyDescent="0.2">
      <c r="B218" s="112">
        <f t="shared" si="1"/>
        <v>2095</v>
      </c>
      <c r="C218" s="113">
        <f>[3]С2.5!$CB$11</f>
        <v>0</v>
      </c>
    </row>
    <row r="219" spans="2:3" hidden="1" x14ac:dyDescent="0.2">
      <c r="B219" s="112">
        <f t="shared" si="1"/>
        <v>2096</v>
      </c>
      <c r="C219" s="113">
        <f>[3]С2.5!$CC$11</f>
        <v>0</v>
      </c>
    </row>
    <row r="220" spans="2:3" hidden="1" x14ac:dyDescent="0.2">
      <c r="B220" s="112">
        <f t="shared" si="1"/>
        <v>2097</v>
      </c>
      <c r="C220" s="113">
        <f>[3]С2.5!$CD$11</f>
        <v>0</v>
      </c>
    </row>
    <row r="221" spans="2:3" hidden="1" x14ac:dyDescent="0.2">
      <c r="B221" s="112">
        <f t="shared" si="1"/>
        <v>2098</v>
      </c>
      <c r="C221" s="113">
        <f>[3]С2.5!$CE$11</f>
        <v>0</v>
      </c>
    </row>
    <row r="222" spans="2:3" hidden="1" x14ac:dyDescent="0.2">
      <c r="B222" s="112">
        <f t="shared" si="1"/>
        <v>2099</v>
      </c>
      <c r="C222" s="113">
        <f>[3]С2.5!$CF$11</f>
        <v>0</v>
      </c>
    </row>
    <row r="223" spans="2:3" ht="13.5" hidden="1" thickBot="1" x14ac:dyDescent="0.25">
      <c r="B223" s="114">
        <f t="shared" si="1"/>
        <v>2100</v>
      </c>
      <c r="C223" s="115">
        <f>[3]С2.5!$CG$11</f>
        <v>0</v>
      </c>
    </row>
    <row r="224" spans="2:3" hidden="1" x14ac:dyDescent="0.2">
      <c r="C224" s="118"/>
    </row>
    <row r="225" spans="3:3" hidden="1" x14ac:dyDescent="0.2">
      <c r="C225" s="118"/>
    </row>
    <row r="226" spans="3:3" x14ac:dyDescent="0.2">
      <c r="C226" s="118"/>
    </row>
  </sheetData>
  <mergeCells count="9">
    <mergeCell ref="B124:C124"/>
    <mergeCell ref="B127:C127"/>
    <mergeCell ref="B141:C141"/>
    <mergeCell ref="B1:C1"/>
    <mergeCell ref="A14:C14"/>
    <mergeCell ref="B27:C27"/>
    <mergeCell ref="B40:C40"/>
    <mergeCell ref="B84:C84"/>
    <mergeCell ref="B95:C9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Андреевское</vt:lpstr>
      <vt:lpstr>Баганское</vt:lpstr>
      <vt:lpstr>Ивановское</vt:lpstr>
      <vt:lpstr>Казанское</vt:lpstr>
      <vt:lpstr>Кузнецовское</vt:lpstr>
      <vt:lpstr>Лозовское</vt:lpstr>
      <vt:lpstr>Мироновское</vt:lpstr>
      <vt:lpstr>Палецкое</vt:lpstr>
      <vt:lpstr>Савкинское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Баянова</dc:creator>
  <cp:lastModifiedBy>Баянова</cp:lastModifiedBy>
  <dcterms:created xsi:type="dcterms:W3CDTF">2026-01-15T03:29:14Z</dcterms:created>
  <dcterms:modified xsi:type="dcterms:W3CDTF">2026-01-15T06:19:49Z</dcterms:modified>
</cp:coreProperties>
</file>