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27555" windowHeight="12045"/>
  </bookViews>
  <sheets>
    <sheet name="г. Барабинск" sheetId="1" r:id="rId1"/>
    <sheet name="Зюзинский" sheetId="9" r:id="rId2"/>
    <sheet name="Козловский" sheetId="5" r:id="rId3"/>
    <sheet name="Межозерный" sheetId="6" r:id="rId4"/>
    <sheet name="Новониколаевский" sheetId="7" r:id="rId5"/>
    <sheet name="Новоспасский" sheetId="8" r:id="rId6"/>
    <sheet name="Новочановское" sheetId="10" r:id="rId7"/>
    <sheet name="Новоярковский" sheetId="11" r:id="rId8"/>
    <sheet name="Таскаевское" sheetId="12" r:id="rId9"/>
    <sheet name="Устьянцевский" sheetId="13" r:id="rId10"/>
    <sheet name="Шубинское" sheetId="15" r:id="rId11"/>
    <sheet name="Щербаковский" sheetId="1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calcPr calcId="145621"/>
</workbook>
</file>

<file path=xl/calcChain.xml><?xml version="1.0" encoding="utf-8"?>
<calcChain xmlns="http://schemas.openxmlformats.org/spreadsheetml/2006/main">
  <c r="C223" i="14" l="1"/>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B144" i="14"/>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143" i="14"/>
  <c r="C140" i="14"/>
  <c r="C138" i="14"/>
  <c r="C137" i="14"/>
  <c r="C136" i="14"/>
  <c r="C135" i="14"/>
  <c r="C125"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3" i="14"/>
  <c r="C92" i="14"/>
  <c r="C91" i="14"/>
  <c r="C90" i="14"/>
  <c r="C89" i="14"/>
  <c r="C88" i="14"/>
  <c r="C87" i="14"/>
  <c r="C86" i="14"/>
  <c r="C85"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38" i="14"/>
  <c r="C37" i="14"/>
  <c r="C36" i="14"/>
  <c r="C35" i="14"/>
  <c r="C34" i="14"/>
  <c r="C33" i="14"/>
  <c r="C32" i="14"/>
  <c r="C31" i="14"/>
  <c r="C30" i="14"/>
  <c r="C29" i="14"/>
  <c r="C28" i="14"/>
  <c r="C23" i="14"/>
  <c r="C22" i="14"/>
  <c r="C21" i="14"/>
  <c r="C20" i="14"/>
  <c r="C19" i="14"/>
  <c r="C18" i="14"/>
  <c r="C17" i="14" s="1"/>
  <c r="C13" i="14"/>
  <c r="B13" i="14"/>
  <c r="C12" i="14"/>
  <c r="B12" i="14"/>
  <c r="C11" i="14"/>
  <c r="B11" i="14"/>
  <c r="C10" i="14"/>
  <c r="B10" i="14"/>
  <c r="C9" i="14"/>
  <c r="B9" i="14"/>
  <c r="C8" i="14"/>
  <c r="B8" i="14"/>
  <c r="C7" i="14"/>
  <c r="B7" i="14"/>
  <c r="C6" i="14"/>
  <c r="B6" i="14"/>
  <c r="C5" i="14"/>
  <c r="B5" i="14"/>
  <c r="C4" i="14"/>
  <c r="B4" i="14"/>
  <c r="C2" i="14"/>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B144" i="15"/>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C143" i="15"/>
  <c r="C140" i="15"/>
  <c r="C138" i="15"/>
  <c r="C137" i="15"/>
  <c r="C136" i="15"/>
  <c r="C135" i="15"/>
  <c r="C125"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3" i="15"/>
  <c r="C92" i="15"/>
  <c r="C91" i="15"/>
  <c r="C90" i="15"/>
  <c r="C89" i="15"/>
  <c r="C88" i="15"/>
  <c r="C87" i="15"/>
  <c r="C86" i="15"/>
  <c r="C85"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38" i="15"/>
  <c r="C37" i="15"/>
  <c r="C36" i="15"/>
  <c r="C35" i="15"/>
  <c r="C34" i="15"/>
  <c r="C33" i="15"/>
  <c r="C32" i="15"/>
  <c r="C31" i="15"/>
  <c r="C30" i="15"/>
  <c r="C29" i="15"/>
  <c r="C28" i="15"/>
  <c r="C23" i="15"/>
  <c r="C22" i="15"/>
  <c r="C21" i="15"/>
  <c r="C20" i="15"/>
  <c r="C19" i="15"/>
  <c r="C18" i="15"/>
  <c r="C17" i="15" s="1"/>
  <c r="C13" i="15"/>
  <c r="B13" i="15"/>
  <c r="C12" i="15"/>
  <c r="B12" i="15"/>
  <c r="C11" i="15"/>
  <c r="B11" i="15"/>
  <c r="C10" i="15"/>
  <c r="B10" i="15"/>
  <c r="C9" i="15"/>
  <c r="B9" i="15"/>
  <c r="C8" i="15"/>
  <c r="B8" i="15"/>
  <c r="C7" i="15"/>
  <c r="B7" i="15"/>
  <c r="C6" i="15"/>
  <c r="B6" i="15"/>
  <c r="C5" i="15"/>
  <c r="B5" i="15"/>
  <c r="C4" i="15"/>
  <c r="B4" i="15"/>
  <c r="C2" i="15"/>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B144" i="13"/>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C143" i="13"/>
  <c r="C140" i="13"/>
  <c r="C138" i="13"/>
  <c r="C137" i="13"/>
  <c r="C136" i="13"/>
  <c r="C135" i="13"/>
  <c r="C125"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3" i="13"/>
  <c r="C92" i="13"/>
  <c r="C91" i="13"/>
  <c r="C90" i="13"/>
  <c r="C89" i="13"/>
  <c r="C88" i="13"/>
  <c r="C87" i="13"/>
  <c r="C86" i="13"/>
  <c r="C85"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38" i="13"/>
  <c r="C37" i="13"/>
  <c r="C36" i="13"/>
  <c r="C35" i="13"/>
  <c r="C34" i="13"/>
  <c r="C33" i="13"/>
  <c r="C32" i="13"/>
  <c r="C31" i="13"/>
  <c r="C30" i="13"/>
  <c r="C29" i="13"/>
  <c r="C28" i="13"/>
  <c r="C23" i="13"/>
  <c r="C22" i="13"/>
  <c r="C21" i="13"/>
  <c r="C20" i="13"/>
  <c r="C19" i="13"/>
  <c r="C18" i="13"/>
  <c r="C17" i="13" s="1"/>
  <c r="C13" i="13"/>
  <c r="B13" i="13"/>
  <c r="C12" i="13"/>
  <c r="B12" i="13"/>
  <c r="C11" i="13"/>
  <c r="B11" i="13"/>
  <c r="C10" i="13"/>
  <c r="B10" i="13"/>
  <c r="C9" i="13"/>
  <c r="B9" i="13"/>
  <c r="C8" i="13"/>
  <c r="B8" i="13"/>
  <c r="C7" i="13"/>
  <c r="B7" i="13"/>
  <c r="C6" i="13"/>
  <c r="B6" i="13"/>
  <c r="C5" i="13"/>
  <c r="B5" i="13"/>
  <c r="C4" i="13"/>
  <c r="B4" i="13"/>
  <c r="C2" i="13"/>
  <c r="C223" i="12"/>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B144" i="12"/>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C143" i="12"/>
  <c r="C140" i="12"/>
  <c r="C138" i="12"/>
  <c r="C137" i="12"/>
  <c r="C136" i="12"/>
  <c r="C135" i="12"/>
  <c r="C125"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3" i="12"/>
  <c r="C92" i="12"/>
  <c r="C91" i="12"/>
  <c r="C90" i="12"/>
  <c r="C89" i="12"/>
  <c r="C88" i="12"/>
  <c r="C87" i="12"/>
  <c r="C86" i="12"/>
  <c r="C85"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38" i="12"/>
  <c r="C37" i="12"/>
  <c r="C36" i="12"/>
  <c r="C35" i="12"/>
  <c r="C34" i="12"/>
  <c r="C33" i="12"/>
  <c r="C32" i="12"/>
  <c r="C31" i="12"/>
  <c r="C30" i="12"/>
  <c r="C29" i="12"/>
  <c r="C28" i="12"/>
  <c r="C23" i="12"/>
  <c r="C22" i="12"/>
  <c r="C21" i="12"/>
  <c r="C20" i="12"/>
  <c r="C19" i="12"/>
  <c r="C18" i="12"/>
  <c r="C17" i="12" s="1"/>
  <c r="C13" i="12"/>
  <c r="B13" i="12"/>
  <c r="C12" i="12"/>
  <c r="B12" i="12"/>
  <c r="C11" i="12"/>
  <c r="B11" i="12"/>
  <c r="C10" i="12"/>
  <c r="B10" i="12"/>
  <c r="C9" i="12"/>
  <c r="B9" i="12"/>
  <c r="C8" i="12"/>
  <c r="B8" i="12"/>
  <c r="C7" i="12"/>
  <c r="B7" i="12"/>
  <c r="C6" i="12"/>
  <c r="B6" i="12"/>
  <c r="C5" i="12"/>
  <c r="B5" i="12"/>
  <c r="C4" i="12"/>
  <c r="B4" i="12"/>
  <c r="C2" i="12"/>
  <c r="C223" i="1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9" i="11"/>
  <c r="C18" i="11"/>
  <c r="C17" i="11" s="1"/>
  <c r="C13" i="11"/>
  <c r="B13" i="11"/>
  <c r="C12" i="11"/>
  <c r="B12" i="11"/>
  <c r="C11" i="11"/>
  <c r="B11" i="11"/>
  <c r="C10" i="11"/>
  <c r="B10" i="11"/>
  <c r="C9" i="11"/>
  <c r="B9" i="11"/>
  <c r="C8" i="11"/>
  <c r="B8" i="11"/>
  <c r="C7" i="11"/>
  <c r="B7" i="11"/>
  <c r="C6" i="11"/>
  <c r="B6" i="11"/>
  <c r="C5" i="11"/>
  <c r="B5" i="11"/>
  <c r="C4" i="11"/>
  <c r="B4" i="11"/>
  <c r="C2" i="11"/>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C145" i="10"/>
  <c r="C144" i="10"/>
  <c r="B144" i="10"/>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C143" i="10"/>
  <c r="C140" i="10"/>
  <c r="C138" i="10"/>
  <c r="C137" i="10"/>
  <c r="C136" i="10"/>
  <c r="C135" i="10"/>
  <c r="C125"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3" i="10"/>
  <c r="C92" i="10"/>
  <c r="C91" i="10"/>
  <c r="C90" i="10"/>
  <c r="C89" i="10"/>
  <c r="C88" i="10"/>
  <c r="C87" i="10"/>
  <c r="C86" i="10"/>
  <c r="C85"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38" i="10"/>
  <c r="C37" i="10"/>
  <c r="C36" i="10"/>
  <c r="C35" i="10"/>
  <c r="C34" i="10"/>
  <c r="C33" i="10"/>
  <c r="C32" i="10"/>
  <c r="C31" i="10"/>
  <c r="C30" i="10"/>
  <c r="C29" i="10"/>
  <c r="C28" i="10"/>
  <c r="C23" i="10"/>
  <c r="C22" i="10"/>
  <c r="C21" i="10"/>
  <c r="C20" i="10"/>
  <c r="C19" i="10"/>
  <c r="C18" i="10"/>
  <c r="C17" i="10" s="1"/>
  <c r="C13" i="10"/>
  <c r="B13" i="10"/>
  <c r="C12" i="10"/>
  <c r="B12" i="10"/>
  <c r="C11" i="10"/>
  <c r="B11" i="10"/>
  <c r="C10" i="10"/>
  <c r="B10" i="10"/>
  <c r="C9" i="10"/>
  <c r="B9" i="10"/>
  <c r="C8" i="10"/>
  <c r="B8" i="10"/>
  <c r="C7" i="10"/>
  <c r="B7" i="10"/>
  <c r="C6" i="10"/>
  <c r="B6" i="10"/>
  <c r="C5" i="10"/>
  <c r="B5" i="10"/>
  <c r="C4" i="10"/>
  <c r="B4" i="10"/>
  <c r="C2" i="10"/>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B144" i="8"/>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143" i="8"/>
  <c r="C140" i="8"/>
  <c r="C138" i="8"/>
  <c r="C137" i="8"/>
  <c r="C136" i="8"/>
  <c r="C135" i="8"/>
  <c r="C125"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3" i="8"/>
  <c r="C92" i="8"/>
  <c r="C91" i="8"/>
  <c r="C90" i="8"/>
  <c r="C89" i="8"/>
  <c r="C88" i="8"/>
  <c r="C87" i="8"/>
  <c r="C86" i="8"/>
  <c r="C85"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8" i="8"/>
  <c r="C37" i="8"/>
  <c r="C36" i="8"/>
  <c r="C35" i="8"/>
  <c r="C34" i="8"/>
  <c r="C33" i="8"/>
  <c r="C32" i="8"/>
  <c r="C31" i="8"/>
  <c r="C30" i="8"/>
  <c r="C29" i="8"/>
  <c r="C28" i="8"/>
  <c r="C23" i="8"/>
  <c r="C22" i="8"/>
  <c r="C21" i="8"/>
  <c r="C20" i="8"/>
  <c r="C19" i="8"/>
  <c r="C18" i="8"/>
  <c r="C17" i="8" s="1"/>
  <c r="C13" i="8"/>
  <c r="B13" i="8"/>
  <c r="C12" i="8"/>
  <c r="B12" i="8"/>
  <c r="C11" i="8"/>
  <c r="B11" i="8"/>
  <c r="C10" i="8"/>
  <c r="B10" i="8"/>
  <c r="C9" i="8"/>
  <c r="B9" i="8"/>
  <c r="C8" i="8"/>
  <c r="B8" i="8"/>
  <c r="C7" i="8"/>
  <c r="B7" i="8"/>
  <c r="C6" i="8"/>
  <c r="B6" i="8"/>
  <c r="C5" i="8"/>
  <c r="B5" i="8"/>
  <c r="C4" i="8"/>
  <c r="B4" i="8"/>
  <c r="C2" i="8"/>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B144" i="7"/>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143" i="7"/>
  <c r="C140" i="7"/>
  <c r="C138" i="7"/>
  <c r="C137" i="7"/>
  <c r="C136" i="7"/>
  <c r="C135" i="7"/>
  <c r="C125"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3" i="7"/>
  <c r="C92" i="7"/>
  <c r="C91" i="7"/>
  <c r="C90" i="7"/>
  <c r="C89" i="7"/>
  <c r="C88" i="7"/>
  <c r="C87" i="7"/>
  <c r="C86" i="7"/>
  <c r="C85"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38" i="7"/>
  <c r="C37" i="7"/>
  <c r="C36" i="7"/>
  <c r="C35" i="7"/>
  <c r="C34" i="7"/>
  <c r="C33" i="7"/>
  <c r="C32" i="7"/>
  <c r="C31" i="7"/>
  <c r="C30" i="7"/>
  <c r="C29" i="7"/>
  <c r="C28" i="7"/>
  <c r="C23" i="7"/>
  <c r="C22" i="7"/>
  <c r="C21" i="7"/>
  <c r="C20" i="7"/>
  <c r="C19" i="7"/>
  <c r="C18" i="7"/>
  <c r="C17" i="7" s="1"/>
  <c r="C13" i="7"/>
  <c r="B13" i="7"/>
  <c r="C12" i="7"/>
  <c r="B12" i="7"/>
  <c r="C11" i="7"/>
  <c r="B11" i="7"/>
  <c r="C10" i="7"/>
  <c r="B10" i="7"/>
  <c r="C9" i="7"/>
  <c r="B9" i="7"/>
  <c r="C8" i="7"/>
  <c r="B8" i="7"/>
  <c r="C7" i="7"/>
  <c r="B7" i="7"/>
  <c r="C6" i="7"/>
  <c r="B6" i="7"/>
  <c r="C5" i="7"/>
  <c r="B5" i="7"/>
  <c r="C4" i="7"/>
  <c r="B4" i="7"/>
  <c r="C2" i="7"/>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B144" i="6"/>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C143" i="6"/>
  <c r="C140" i="6"/>
  <c r="C138" i="6"/>
  <c r="C137" i="6"/>
  <c r="C136" i="6"/>
  <c r="C135" i="6"/>
  <c r="C125"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3" i="6"/>
  <c r="C92" i="6"/>
  <c r="C91" i="6"/>
  <c r="C90" i="6"/>
  <c r="C89" i="6"/>
  <c r="C88" i="6"/>
  <c r="C87" i="6"/>
  <c r="C86" i="6"/>
  <c r="C85"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38" i="6"/>
  <c r="C37" i="6"/>
  <c r="C36" i="6"/>
  <c r="C35" i="6"/>
  <c r="C34" i="6"/>
  <c r="C33" i="6"/>
  <c r="C32" i="6"/>
  <c r="C31" i="6"/>
  <c r="C30" i="6"/>
  <c r="C29" i="6"/>
  <c r="C28" i="6"/>
  <c r="C23" i="6"/>
  <c r="C22" i="6"/>
  <c r="C21" i="6"/>
  <c r="C20" i="6"/>
  <c r="C19" i="6"/>
  <c r="C18" i="6"/>
  <c r="C17" i="6" s="1"/>
  <c r="C13" i="6"/>
  <c r="B13" i="6"/>
  <c r="C12" i="6"/>
  <c r="B12" i="6"/>
  <c r="C11" i="6"/>
  <c r="B11" i="6"/>
  <c r="C10" i="6"/>
  <c r="B10" i="6"/>
  <c r="C9" i="6"/>
  <c r="B9" i="6"/>
  <c r="C8" i="6"/>
  <c r="B8" i="6"/>
  <c r="C7" i="6"/>
  <c r="B7" i="6"/>
  <c r="C6" i="6"/>
  <c r="B6" i="6"/>
  <c r="C5" i="6"/>
  <c r="B5" i="6"/>
  <c r="C4" i="6"/>
  <c r="B4" i="6"/>
  <c r="C2" i="6"/>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B144" i="5"/>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143" i="5"/>
  <c r="C140" i="5"/>
  <c r="C138" i="5"/>
  <c r="C137" i="5"/>
  <c r="C136" i="5"/>
  <c r="C135" i="5"/>
  <c r="C125"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3" i="5"/>
  <c r="C92" i="5"/>
  <c r="C91" i="5"/>
  <c r="C90" i="5"/>
  <c r="C89" i="5"/>
  <c r="C88" i="5"/>
  <c r="C87" i="5"/>
  <c r="C86" i="5"/>
  <c r="C85"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38" i="5"/>
  <c r="C37" i="5"/>
  <c r="C36" i="5"/>
  <c r="C35" i="5"/>
  <c r="C34" i="5"/>
  <c r="C33" i="5"/>
  <c r="C32" i="5"/>
  <c r="C31" i="5"/>
  <c r="C30" i="5"/>
  <c r="C29" i="5"/>
  <c r="C28" i="5"/>
  <c r="C23" i="5"/>
  <c r="C22" i="5"/>
  <c r="C21" i="5"/>
  <c r="C20" i="5"/>
  <c r="C19" i="5"/>
  <c r="C18" i="5"/>
  <c r="C17" i="5" s="1"/>
  <c r="C13" i="5"/>
  <c r="B13" i="5"/>
  <c r="C12" i="5"/>
  <c r="B12" i="5"/>
  <c r="C11" i="5"/>
  <c r="B11" i="5"/>
  <c r="C10" i="5"/>
  <c r="B10" i="5"/>
  <c r="C9" i="5"/>
  <c r="B9" i="5"/>
  <c r="C8" i="5"/>
  <c r="B8" i="5"/>
  <c r="C7" i="5"/>
  <c r="B7" i="5"/>
  <c r="C6" i="5"/>
  <c r="B6" i="5"/>
  <c r="C5" i="5"/>
  <c r="B5" i="5"/>
  <c r="C4" i="5"/>
  <c r="B4" i="5"/>
  <c r="C2" i="5"/>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B144" i="9"/>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C143" i="9"/>
  <c r="C140" i="9"/>
  <c r="C138" i="9"/>
  <c r="C137" i="9"/>
  <c r="C136" i="9"/>
  <c r="C135" i="9"/>
  <c r="C125"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3" i="9"/>
  <c r="C92" i="9"/>
  <c r="C91" i="9"/>
  <c r="C90" i="9"/>
  <c r="C89" i="9"/>
  <c r="C88" i="9"/>
  <c r="C87" i="9"/>
  <c r="C86" i="9"/>
  <c r="C85"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38" i="9"/>
  <c r="C37" i="9"/>
  <c r="C36" i="9"/>
  <c r="C35" i="9"/>
  <c r="C34" i="9"/>
  <c r="C33" i="9"/>
  <c r="C32" i="9"/>
  <c r="C31" i="9"/>
  <c r="C30" i="9"/>
  <c r="C29" i="9"/>
  <c r="C28" i="9"/>
  <c r="C23" i="9"/>
  <c r="C22" i="9"/>
  <c r="C21" i="9"/>
  <c r="C20" i="9"/>
  <c r="C19" i="9"/>
  <c r="C18" i="9"/>
  <c r="C17" i="9" s="1"/>
  <c r="C13" i="9"/>
  <c r="B13" i="9"/>
  <c r="C12" i="9"/>
  <c r="B12" i="9"/>
  <c r="C11" i="9"/>
  <c r="B11" i="9"/>
  <c r="C10" i="9"/>
  <c r="B10" i="9"/>
  <c r="C9" i="9"/>
  <c r="B9" i="9"/>
  <c r="C8" i="9"/>
  <c r="B8" i="9"/>
  <c r="C7" i="9"/>
  <c r="B7" i="9"/>
  <c r="C6" i="9"/>
  <c r="B6" i="9"/>
  <c r="C5" i="9"/>
  <c r="B5" i="9"/>
  <c r="C4" i="9"/>
  <c r="B4" i="9"/>
  <c r="C2" i="9"/>
  <c r="C225" i="1" l="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B146" i="1"/>
  <c r="B147" i="1" s="1"/>
  <c r="B148" i="1" s="1"/>
  <c r="B149" i="1" s="1"/>
  <c r="B150" i="1" s="1"/>
  <c r="B151" i="1" s="1"/>
  <c r="B152" i="1" s="1"/>
  <c r="B153" i="1" s="1"/>
  <c r="B154" i="1" s="1"/>
  <c r="B155" i="1" s="1"/>
  <c r="B156" i="1" s="1"/>
  <c r="B157" i="1" s="1"/>
  <c r="B158" i="1" s="1"/>
  <c r="B159" i="1" s="1"/>
  <c r="B160" i="1" s="1"/>
  <c r="B161" i="1" s="1"/>
  <c r="B162" i="1" s="1"/>
  <c r="C145" i="1"/>
  <c r="C142" i="1"/>
  <c r="C140" i="1"/>
  <c r="C139" i="1"/>
  <c r="C138" i="1"/>
  <c r="C137" i="1"/>
  <c r="C135" i="1"/>
  <c r="C134" i="1"/>
  <c r="C133" i="1"/>
  <c r="C132" i="1"/>
  <c r="C131" i="1"/>
  <c r="C130" i="1"/>
  <c r="C127" i="1"/>
  <c r="C124" i="1"/>
  <c r="C123" i="1"/>
  <c r="C122" i="1"/>
  <c r="C121" i="1"/>
  <c r="C120" i="1"/>
  <c r="C119" i="1"/>
  <c r="C118" i="1"/>
  <c r="C117" i="1"/>
  <c r="C116" i="1"/>
  <c r="C115" i="1"/>
  <c r="C114" i="1"/>
  <c r="C113" i="1"/>
  <c r="C112" i="1"/>
  <c r="C111" i="1"/>
  <c r="C110" i="1"/>
  <c r="C109" i="1"/>
  <c r="C108" i="1"/>
  <c r="C107" i="1"/>
  <c r="C106" i="1"/>
  <c r="C105" i="1"/>
  <c r="C104" i="1"/>
  <c r="C103" i="1"/>
  <c r="C102" i="1"/>
  <c r="C99" i="1"/>
  <c r="C98" i="1"/>
  <c r="C97" i="1"/>
  <c r="C96" i="1"/>
  <c r="C95" i="1"/>
  <c r="C94" i="1"/>
  <c r="C93" i="1"/>
  <c r="C92" i="1"/>
  <c r="C91"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3" i="1"/>
  <c r="C42" i="1"/>
  <c r="C41" i="1"/>
  <c r="C40" i="1"/>
  <c r="C39" i="1"/>
  <c r="C38" i="1"/>
  <c r="C37" i="1"/>
  <c r="C36" i="1"/>
  <c r="C35" i="1"/>
  <c r="C34" i="1"/>
  <c r="B34" i="1"/>
  <c r="C33" i="1"/>
  <c r="B33" i="1"/>
  <c r="C32" i="1"/>
  <c r="B32" i="1"/>
  <c r="C31" i="1"/>
  <c r="B31" i="1"/>
  <c r="C30" i="1"/>
  <c r="C29" i="1"/>
  <c r="C28" i="1"/>
  <c r="C23" i="1"/>
  <c r="C22" i="1"/>
  <c r="C21" i="1"/>
  <c r="C20" i="1"/>
  <c r="C19" i="1"/>
  <c r="C18" i="1"/>
  <c r="C13" i="1"/>
  <c r="B13" i="1"/>
  <c r="C12" i="1"/>
  <c r="B12" i="1"/>
  <c r="C11" i="1"/>
  <c r="B11" i="1"/>
  <c r="C10" i="1"/>
  <c r="B10" i="1"/>
  <c r="C9" i="1"/>
  <c r="B9" i="1"/>
  <c r="C8" i="1"/>
  <c r="B8" i="1"/>
  <c r="C7" i="1"/>
  <c r="B7" i="1"/>
  <c r="C6" i="1"/>
  <c r="B6" i="1"/>
  <c r="C5" i="1"/>
  <c r="B5" i="1"/>
  <c r="C4" i="1"/>
  <c r="B4" i="1"/>
  <c r="C2" i="1"/>
  <c r="C17" i="1" l="1"/>
  <c r="B225" i="1"/>
  <c r="B163" i="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alcChain>
</file>

<file path=xl/sharedStrings.xml><?xml version="1.0" encoding="utf-8"?>
<sst xmlns="http://schemas.openxmlformats.org/spreadsheetml/2006/main" count="2890" uniqueCount="259">
  <si>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</si>
  <si>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</si>
  <si>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</si>
  <si>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</si>
  <si>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</si>
  <si>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</si>
  <si>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</si>
  <si>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</si>
  <si>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</si>
  <si>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</si>
  <si>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</si>
  <si>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</si>
  <si>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</si>
  <si>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</si>
  <si>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</si>
  <si>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</si>
  <si>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</si>
  <si>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</si>
  <si>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</si>
  <si>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</si>
  <si>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</si>
  <si>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</si>
  <si>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</si>
  <si>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</si>
  <si>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</si>
  <si>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</si>
  <si>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</si>
  <si>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</si>
  <si>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</si>
  <si>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</si>
  <si>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</si>
  <si>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</si>
  <si>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</si>
  <si>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</si>
  <si>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</si>
  <si>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</si>
  <si>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</si>
  <si>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</si>
  <si>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</si>
  <si>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</si>
  <si>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</si>
  <si>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</si>
  <si>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</si>
  <si>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</si>
  <si>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</si>
  <si>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</si>
  <si>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</si>
  <si>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</si>
  <si>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</si>
  <si>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</si>
  <si>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РФ с железнодорожным сообщением, км</t>
  </si>
  <si>
    <t>2.4</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</si>
  <si>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</si>
  <si>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</si>
  <si>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</si>
  <si>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</si>
  <si>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</si>
  <si>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</si>
  <si>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</si>
  <si>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</si>
  <si>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</si>
  <si>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</si>
  <si>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</si>
  <si>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</si>
  <si>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</si>
  <si>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</si>
  <si>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</si>
  <si>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</si>
  <si>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</si>
  <si>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</si>
  <si>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</si>
  <si>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</si>
  <si>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</si>
  <si>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</si>
  <si>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</si>
  <si>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</si>
  <si>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</si>
  <si>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</si>
  <si>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</si>
  <si>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</si>
  <si>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</si>
  <si>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</si>
  <si>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</si>
  <si>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</si>
  <si>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</si>
  <si>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</si>
  <si>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</si>
  <si>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</si>
  <si>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</si>
  <si>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</si>
  <si>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</si>
  <si>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</si>
  <si>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</si>
  <si>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</si>
  <si>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</si>
  <si>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</si>
  <si>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</si>
  <si>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</si>
  <si>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</si>
  <si>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</si>
  <si>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</si>
  <si>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</si>
  <si>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</si>
  <si>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</si>
  <si>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</si>
  <si>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</si>
  <si>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</si>
  <si>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</si>
  <si>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</si>
  <si>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</si>
  <si>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</si>
  <si>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</si>
  <si>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</si>
  <si>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</si>
  <si>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</si>
  <si>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</si>
  <si>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</si>
  <si>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</si>
  <si>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</si>
  <si>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</si>
  <si>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</si>
  <si>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</si>
  <si>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</si>
  <si>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</si>
  <si>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</si>
  <si>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</si>
  <si>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</si>
  <si>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</si>
  <si>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</si>
  <si>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</si>
  <si>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</si>
  <si>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</si>
  <si>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</si>
  <si>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</si>
  <si>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</si>
  <si>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</si>
  <si>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</si>
  <si>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</si>
  <si>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</si>
  <si>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</si>
  <si>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</si>
  <si>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</si>
  <si>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</si>
  <si>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</si>
  <si>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</si>
  <si>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</si>
  <si>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</si>
  <si>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</si>
  <si>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</si>
  <si>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</si>
  <si>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</si>
  <si>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</si>
  <si>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</si>
  <si>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</si>
  <si>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</si>
  <si>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</si>
  <si>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</si>
  <si>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</si>
  <si>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</si>
  <si>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</si>
  <si>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</si>
  <si>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</si>
  <si>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</si>
  <si>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</si>
  <si>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</si>
  <si>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</si>
  <si>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</si>
  <si>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</si>
  <si>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</si>
  <si>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</si>
  <si>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</si>
  <si>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</si>
  <si>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</si>
  <si>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</si>
  <si>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</si>
  <si>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</si>
  <si>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</si>
  <si>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</si>
  <si>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</si>
  <si>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</si>
  <si>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</si>
  <si>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</si>
  <si>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</si>
  <si>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</si>
  <si>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</si>
  <si>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</si>
  <si>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</si>
  <si>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</si>
  <si>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</si>
  <si>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газа,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</si>
  <si>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</si>
  <si>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</si>
  <si>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</si>
  <si>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</si>
  <si>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</si>
  <si>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</si>
  <si>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</si>
  <si>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</si>
  <si>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</si>
  <si>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</si>
  <si>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</si>
  <si>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</si>
  <si>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</si>
  <si>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</si>
  <si>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</si>
  <si>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</si>
  <si>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</si>
  <si>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</si>
  <si>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</si>
  <si>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</si>
  <si>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</si>
  <si>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</si>
  <si>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</si>
  <si>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</si>
  <si>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</si>
  <si>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</si>
  <si>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</si>
  <si>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</si>
  <si>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</si>
  <si>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</si>
  <si>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</si>
  <si>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</si>
  <si>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</si>
  <si>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</si>
  <si>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</si>
  <si>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</si>
  <si>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t>
  </si>
  <si>
    <t>Низшая теплота сгорания натурального топлива (угля), ккал/кг</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</si>
  <si>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</si>
  <si>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</si>
  <si>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Заработная плата сотрудников котельной, производящей тепловую энергию с использованием угля, в базовом (2019) году, тыс. руб.</t>
  </si>
  <si>
    <t>4.5.1</t>
  </si>
  <si>
    <t>4.5.1.1</t>
  </si>
  <si>
    <t>4.5.1.1.1</t>
  </si>
  <si>
    <t>4.5.1.1.2</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</si>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</sst>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
    <numFmt numFmtId="167" formatCode="0.0%"/>
  </numFmts>
  <fonts count="33" x14ac:knownFonts="1">
    <font>
      <sz val="11"/>
      <color theme="1"/>
      <name val="Calibri"/>
      <family val="2"/>
      <charset val="204"/>
      <scheme val="minor"/>
    </font>
    <font>
      <sz val="11"/>
      <color theme="1"/>
      <name val="Calibri"/>
      <family val="2"/>
      <charset val="204"/>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sz val="11"/>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
      <b/>
      <vertAlign val="subscript"/>
      <sz val="10"/>
      <color theme="1"/>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medium">
        <color auto="1"/>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7" fillId="0" borderId="0"/>
  </cellStyleXfs>
  <cellXfs count="148">
    <xf numFmtId="0" fontId="0" fillId="0" borderId="0" xfId="0"/>
    <xf numFmtId="0" fontId="2" fillId="2" borderId="0" xfId="2" applyFont="1" applyFill="1" applyAlignment="1">
      <alignment wrapText="1"/>
    </xf>
    <xf numFmtId="0" fontId="3" fillId="2" borderId="0" xfId="2" applyFont="1" applyFill="1" applyBorder="1" applyAlignment="1">
      <alignment horizontal="center" vertical="center" wrapText="1"/>
    </xf>
    <xf numFmtId="0" fontId="2" fillId="2" borderId="0" xfId="2" applyFont="1" applyFill="1"/>
    <xf numFmtId="0" fontId="2" fillId="2" borderId="0" xfId="2" applyFont="1" applyFill="1" applyAlignment="1">
      <alignment horizontal="right"/>
    </xf>
    <xf numFmtId="14" fontId="2" fillId="2" borderId="0" xfId="2" applyNumberFormat="1" applyFont="1" applyFill="1" applyAlignment="1">
      <alignment horizontal="center" vertical="center" wrapText="1"/>
    </xf>
    <xf numFmtId="0" fontId="4" fillId="2" borderId="0" xfId="2" applyFont="1" applyFill="1" applyAlignment="1">
      <alignment horizontal="left" vertical="center"/>
    </xf>
    <xf numFmtId="0" fontId="2" fillId="2" borderId="0" xfId="2" applyFont="1" applyFill="1" applyAlignment="1">
      <alignment horizontal="center" vertical="center"/>
    </xf>
    <xf numFmtId="0" fontId="2" fillId="2" borderId="0" xfId="2" applyFont="1" applyFill="1" applyBorder="1" applyAlignment="1">
      <alignment wrapText="1"/>
    </xf>
    <xf numFmtId="0" fontId="2" fillId="2" borderId="0" xfId="2" applyFont="1" applyFill="1" applyBorder="1" applyAlignment="1">
      <alignment horizontal="left" vertical="center" wrapText="1"/>
    </xf>
    <xf numFmtId="0" fontId="2" fillId="2" borderId="0" xfId="2" applyNumberFormat="1" applyFont="1" applyFill="1" applyBorder="1" applyAlignment="1">
      <alignment horizontal="center" vertical="center" wrapText="1"/>
    </xf>
    <xf numFmtId="49" fontId="2" fillId="2" borderId="0" xfId="2" applyNumberFormat="1" applyFont="1" applyFill="1" applyBorder="1" applyAlignment="1">
      <alignment horizontal="center" vertical="center" wrapText="1"/>
    </xf>
    <xf numFmtId="0" fontId="2" fillId="2" borderId="0" xfId="2" applyFont="1" applyFill="1" applyBorder="1" applyAlignment="1">
      <alignment vertical="center" wrapText="1"/>
    </xf>
    <xf numFmtId="0" fontId="2" fillId="2" borderId="0" xfId="2" applyFont="1" applyFill="1" applyBorder="1" applyAlignment="1">
      <alignment horizontal="center" vertical="center" wrapText="1"/>
    </xf>
    <xf numFmtId="1" fontId="2" fillId="2" borderId="0" xfId="2" applyNumberFormat="1" applyFont="1" applyFill="1" applyBorder="1" applyAlignment="1">
      <alignment horizontal="center" vertical="center" wrapText="1"/>
    </xf>
    <xf numFmtId="4" fontId="2" fillId="2" borderId="0" xfId="2" applyNumberFormat="1" applyFont="1" applyFill="1" applyBorder="1" applyAlignment="1">
      <alignment horizontal="center" vertical="center" wrapText="1"/>
    </xf>
    <xf numFmtId="0" fontId="4" fillId="2" borderId="1" xfId="2" applyFont="1" applyFill="1" applyBorder="1" applyAlignment="1">
      <alignment horizontal="center" wrapText="1"/>
    </xf>
    <xf numFmtId="4" fontId="4" fillId="2" borderId="2" xfId="2" applyNumberFormat="1" applyFont="1" applyFill="1" applyBorder="1" applyAlignment="1">
      <alignment horizontal="center" vertical="center" wrapText="1"/>
    </xf>
    <xf numFmtId="4" fontId="4" fillId="2" borderId="3" xfId="2" applyNumberFormat="1" applyFont="1" applyFill="1" applyBorder="1" applyAlignment="1">
      <alignment horizontal="center" vertical="center" wrapText="1"/>
    </xf>
    <xf numFmtId="4" fontId="4" fillId="2" borderId="4" xfId="2" applyNumberFormat="1"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49" fontId="2" fillId="2" borderId="5" xfId="2" applyNumberFormat="1" applyFont="1" applyFill="1" applyBorder="1" applyAlignment="1">
      <alignment horizontal="right" vertical="center" wrapText="1"/>
    </xf>
    <xf numFmtId="0" fontId="4" fillId="2" borderId="6" xfId="2" applyFont="1" applyFill="1" applyBorder="1" applyAlignment="1">
      <alignment vertical="center" wrapText="1"/>
    </xf>
    <xf numFmtId="4" fontId="4" fillId="2" borderId="7" xfId="2" applyNumberFormat="1" applyFont="1" applyFill="1" applyBorder="1" applyAlignment="1">
      <alignment horizontal="center" vertical="center" wrapText="1"/>
    </xf>
    <xf numFmtId="0" fontId="2" fillId="2" borderId="6" xfId="2" applyFont="1" applyFill="1" applyBorder="1" applyAlignment="1">
      <alignment horizontal="left" vertical="center" wrapText="1"/>
    </xf>
    <xf numFmtId="4" fontId="2" fillId="2" borderId="7" xfId="2" applyNumberFormat="1" applyFont="1" applyFill="1" applyBorder="1" applyAlignment="1">
      <alignment horizontal="center" vertical="center" wrapText="1"/>
    </xf>
    <xf numFmtId="49" fontId="2" fillId="2" borderId="8" xfId="2" applyNumberFormat="1" applyFont="1" applyFill="1" applyBorder="1" applyAlignment="1">
      <alignment horizontal="right" vertical="center" wrapText="1"/>
    </xf>
    <xf numFmtId="0" fontId="2" fillId="2" borderId="9" xfId="2" applyFont="1" applyFill="1" applyBorder="1" applyAlignment="1">
      <alignment horizontal="left" vertical="center" wrapText="1"/>
    </xf>
    <xf numFmtId="4" fontId="2" fillId="2" borderId="10" xfId="2" applyNumberFormat="1" applyFont="1" applyFill="1" applyBorder="1" applyAlignment="1">
      <alignment horizontal="center" vertical="center" wrapText="1"/>
    </xf>
    <xf numFmtId="4" fontId="4" fillId="2" borderId="11" xfId="2" applyNumberFormat="1" applyFont="1" applyFill="1" applyBorder="1" applyAlignment="1">
      <alignment horizontal="center" vertical="center" wrapText="1"/>
    </xf>
    <xf numFmtId="3" fontId="4" fillId="2" borderId="12" xfId="2" applyNumberFormat="1" applyFont="1" applyFill="1" applyBorder="1" applyAlignment="1">
      <alignment horizontal="center" vertical="center" wrapText="1"/>
    </xf>
    <xf numFmtId="3" fontId="4" fillId="2" borderId="6" xfId="2" applyNumberFormat="1" applyFont="1" applyFill="1" applyBorder="1" applyAlignment="1">
      <alignment horizontal="center" vertical="center" wrapText="1"/>
    </xf>
    <xf numFmtId="0" fontId="4" fillId="2" borderId="13" xfId="2" applyFont="1" applyFill="1" applyBorder="1" applyAlignment="1">
      <alignment horizontal="left" vertical="center" wrapText="1"/>
    </xf>
    <xf numFmtId="0" fontId="2"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wrapText="1"/>
    </xf>
    <xf numFmtId="0" fontId="2" fillId="2" borderId="6" xfId="2" applyNumberFormat="1" applyFont="1" applyFill="1" applyBorder="1" applyAlignment="1">
      <alignment horizontal="center" vertical="center" wrapText="1"/>
    </xf>
    <xf numFmtId="10"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164" fontId="2" fillId="2" borderId="6" xfId="2" applyNumberFormat="1" applyFont="1" applyFill="1" applyBorder="1" applyAlignment="1">
      <alignment horizontal="center" vertical="center"/>
    </xf>
    <xf numFmtId="3" fontId="2" fillId="2" borderId="6" xfId="2" applyNumberFormat="1" applyFont="1" applyFill="1" applyBorder="1" applyAlignment="1">
      <alignment horizontal="center" vertical="center"/>
    </xf>
    <xf numFmtId="49" fontId="2" fillId="2" borderId="6" xfId="2" applyNumberFormat="1" applyFont="1" applyFill="1" applyBorder="1" applyAlignment="1">
      <alignment horizontal="right" vertical="center" wrapText="1"/>
    </xf>
    <xf numFmtId="0" fontId="2" fillId="2" borderId="6" xfId="2" applyFont="1" applyFill="1" applyBorder="1" applyAlignment="1">
      <alignment horizontal="left" vertical="center" wrapText="1" indent="2"/>
    </xf>
    <xf numFmtId="165" fontId="2" fillId="2" borderId="6" xfId="2" applyNumberFormat="1" applyFont="1" applyFill="1" applyBorder="1" applyAlignment="1">
      <alignment horizontal="center" vertical="center" wrapText="1"/>
    </xf>
    <xf numFmtId="49" fontId="7" fillId="2" borderId="6"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7"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5" fontId="2" fillId="2" borderId="9" xfId="2" applyNumberFormat="1" applyFont="1" applyFill="1" applyBorder="1" applyAlignment="1">
      <alignment horizontal="center" vertical="center" wrapText="1"/>
    </xf>
    <xf numFmtId="49" fontId="2" fillId="2" borderId="15" xfId="2" applyNumberFormat="1" applyFont="1" applyFill="1" applyBorder="1" applyAlignment="1">
      <alignment horizontal="right" vertical="center" wrapText="1"/>
    </xf>
    <xf numFmtId="0" fontId="2" fillId="2" borderId="0" xfId="2" applyFont="1" applyFill="1" applyBorder="1" applyAlignment="1">
      <alignment horizontal="left" vertical="center" wrapText="1" indent="2"/>
    </xf>
    <xf numFmtId="49" fontId="2" fillId="2" borderId="2" xfId="2" applyNumberFormat="1" applyFont="1" applyFill="1" applyBorder="1" applyAlignment="1">
      <alignment horizontal="right" vertical="center" wrapText="1"/>
    </xf>
    <xf numFmtId="0" fontId="4" fillId="2" borderId="16" xfId="2" applyFont="1" applyFill="1" applyBorder="1" applyAlignment="1">
      <alignment horizontal="left" vertical="center" wrapText="1"/>
    </xf>
    <xf numFmtId="49" fontId="2" fillId="2" borderId="6" xfId="2" applyNumberFormat="1"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12" xfId="2" applyFont="1" applyFill="1" applyBorder="1" applyAlignment="1">
      <alignment horizontal="left" vertical="center" wrapText="1" indent="4"/>
    </xf>
    <xf numFmtId="0" fontId="2"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7" fillId="2" borderId="6" xfId="0" applyFont="1" applyFill="1" applyBorder="1" applyAlignment="1">
      <alignment horizontal="left" vertical="center" wrapText="1" indent="7"/>
    </xf>
    <xf numFmtId="166"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4"/>
    </xf>
    <xf numFmtId="49" fontId="2"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166" fontId="2" fillId="2" borderId="6" xfId="2" applyNumberFormat="1" applyFont="1" applyFill="1" applyBorder="1" applyAlignment="1">
      <alignment horizontal="center" vertical="center" wrapText="1"/>
    </xf>
    <xf numFmtId="2" fontId="2" fillId="2" borderId="6" xfId="2" applyNumberFormat="1" applyFont="1" applyFill="1" applyBorder="1" applyAlignment="1">
      <alignment horizontal="center" vertical="center" wrapText="1"/>
    </xf>
    <xf numFmtId="0" fontId="14" fillId="2" borderId="6" xfId="0" applyFont="1" applyFill="1" applyBorder="1" applyAlignment="1">
      <alignment horizontal="left" vertical="center" wrapText="1" indent="3"/>
    </xf>
    <xf numFmtId="3" fontId="2" fillId="2" borderId="6" xfId="2" applyNumberFormat="1" applyFont="1" applyFill="1" applyBorder="1" applyAlignment="1">
      <alignment horizontal="center" vertical="center" wrapText="1"/>
    </xf>
    <xf numFmtId="0" fontId="15" fillId="2" borderId="0" xfId="2" applyFont="1" applyFill="1"/>
    <xf numFmtId="0" fontId="7" fillId="2" borderId="6" xfId="0" applyFont="1" applyFill="1" applyBorder="1" applyAlignment="1">
      <alignment horizontal="left" vertical="center" wrapText="1" indent="2"/>
    </xf>
    <xf numFmtId="0" fontId="2"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4" fontId="2"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2"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2"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2" fillId="2" borderId="9" xfId="1" applyNumberFormat="1" applyFont="1" applyFill="1" applyBorder="1" applyAlignment="1">
      <alignment horizontal="center" vertical="center" wrapText="1"/>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2"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7" fontId="2"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7" fillId="2" borderId="9" xfId="0" applyFont="1" applyFill="1" applyBorder="1" applyAlignment="1">
      <alignment horizontal="left" vertical="center" wrapText="1" indent="4"/>
    </xf>
    <xf numFmtId="4" fontId="2" fillId="2" borderId="9"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xf>
    <xf numFmtId="0" fontId="2" fillId="2" borderId="14" xfId="2" applyFont="1" applyFill="1" applyBorder="1" applyAlignment="1">
      <alignment horizontal="left" vertical="center" wrapText="1" indent="2"/>
    </xf>
    <xf numFmtId="0" fontId="2" fillId="2" borderId="0" xfId="2" applyFont="1" applyFill="1" applyBorder="1"/>
    <xf numFmtId="0" fontId="15" fillId="2" borderId="6" xfId="2" applyFont="1" applyFill="1" applyBorder="1" applyAlignment="1">
      <alignment horizontal="left" vertical="center" wrapText="1" indent="2"/>
    </xf>
    <xf numFmtId="0" fontId="2" fillId="2" borderId="6" xfId="2" applyFont="1" applyFill="1" applyBorder="1" applyAlignment="1">
      <alignment horizontal="left" vertical="center" wrapText="1" indent="4"/>
    </xf>
    <xf numFmtId="4" fontId="2" fillId="2" borderId="6" xfId="1"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wrapText="1"/>
    </xf>
    <xf numFmtId="0" fontId="2" fillId="2" borderId="9" xfId="2" applyFont="1" applyFill="1" applyBorder="1" applyAlignment="1">
      <alignment horizontal="left" vertical="center" wrapText="1" indent="4"/>
    </xf>
    <xf numFmtId="0" fontId="20" fillId="2" borderId="3" xfId="0" applyFont="1" applyFill="1" applyBorder="1" applyAlignment="1">
      <alignment horizontal="left" vertical="center" wrapText="1"/>
    </xf>
    <xf numFmtId="4" fontId="2" fillId="2" borderId="3" xfId="2" applyNumberFormat="1" applyFont="1" applyFill="1" applyBorder="1" applyAlignment="1">
      <alignment horizontal="center" vertical="center" wrapText="1"/>
    </xf>
    <xf numFmtId="0" fontId="28" fillId="2" borderId="3" xfId="3" applyFont="1" applyFill="1" applyBorder="1" applyAlignment="1">
      <alignment horizontal="left" vertical="center" wrapText="1"/>
    </xf>
    <xf numFmtId="10" fontId="2" fillId="2" borderId="3" xfId="2" applyNumberFormat="1" applyFont="1" applyFill="1" applyBorder="1" applyAlignment="1">
      <alignment horizontal="center" vertical="center" wrapText="1"/>
    </xf>
    <xf numFmtId="0" fontId="2" fillId="2" borderId="9" xfId="2" applyFont="1" applyFill="1" applyBorder="1" applyAlignment="1">
      <alignment horizontal="left" vertical="center" wrapText="1"/>
    </xf>
    <xf numFmtId="0" fontId="2" fillId="2" borderId="0" xfId="2" applyFont="1" applyFill="1" applyBorder="1" applyAlignment="1">
      <alignment horizontal="right" vertical="center"/>
    </xf>
    <xf numFmtId="0" fontId="2" fillId="2" borderId="2" xfId="2" applyFont="1" applyFill="1" applyBorder="1" applyAlignment="1">
      <alignment horizontal="right" wrapText="1" indent="1"/>
    </xf>
    <xf numFmtId="0" fontId="2" fillId="2" borderId="4" xfId="2" applyFont="1" applyFill="1" applyBorder="1" applyAlignment="1">
      <alignment horizontal="center" vertical="center" wrapText="1"/>
    </xf>
    <xf numFmtId="0" fontId="2" fillId="2" borderId="5" xfId="2" applyFont="1" applyFill="1" applyBorder="1" applyProtection="1"/>
    <xf numFmtId="10" fontId="15"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vertical="center"/>
    </xf>
    <xf numFmtId="0" fontId="2" fillId="2" borderId="5" xfId="2" applyFont="1" applyFill="1" applyBorder="1"/>
    <xf numFmtId="10" fontId="2" fillId="2" borderId="7" xfId="2" applyNumberFormat="1" applyFont="1" applyFill="1" applyBorder="1" applyAlignment="1" applyProtection="1">
      <alignment vertical="center"/>
      <protection locked="0"/>
    </xf>
    <xf numFmtId="0" fontId="2" fillId="2" borderId="8" xfId="2" applyFont="1" applyFill="1" applyBorder="1"/>
    <xf numFmtId="10" fontId="2" fillId="2" borderId="10" xfId="2" applyNumberFormat="1" applyFont="1" applyFill="1" applyBorder="1" applyAlignment="1" applyProtection="1">
      <alignment vertical="center"/>
      <protection locked="0"/>
    </xf>
    <xf numFmtId="0" fontId="2" fillId="2" borderId="17" xfId="2" applyFont="1" applyFill="1" applyBorder="1"/>
    <xf numFmtId="0" fontId="2" fillId="2" borderId="17" xfId="2" applyFont="1" applyFill="1" applyBorder="1" applyAlignment="1">
      <alignment vertical="center"/>
    </xf>
    <xf numFmtId="0" fontId="2" fillId="2" borderId="0" xfId="2" applyFont="1" applyFill="1" applyAlignment="1">
      <alignment vertical="center"/>
    </xf>
    <xf numFmtId="10" fontId="2" fillId="2" borderId="0" xfId="2" applyNumberFormat="1" applyFont="1" applyFill="1" applyAlignment="1">
      <alignment wrapText="1"/>
    </xf>
    <xf numFmtId="0" fontId="4" fillId="2" borderId="0" xfId="2" applyFont="1" applyFill="1" applyAlignment="1">
      <alignment horizontal="left"/>
    </xf>
    <xf numFmtId="0" fontId="4" fillId="2" borderId="1" xfId="2" applyFont="1" applyFill="1" applyBorder="1" applyAlignment="1">
      <alignment horizontal="left" wrapText="1"/>
    </xf>
    <xf numFmtId="4" fontId="4" fillId="0" borderId="3" xfId="2" applyNumberFormat="1" applyFont="1" applyFill="1" applyBorder="1" applyAlignment="1">
      <alignment horizontal="center" vertical="center" wrapText="1"/>
    </xf>
    <xf numFmtId="4" fontId="4" fillId="0" borderId="4"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4" fontId="2" fillId="2" borderId="6" xfId="2" applyNumberFormat="1" applyFont="1" applyFill="1" applyBorder="1" applyAlignment="1">
      <alignment horizontal="center" vertical="center"/>
    </xf>
    <xf numFmtId="49" fontId="7" fillId="2" borderId="5" xfId="0" applyNumberFormat="1" applyFont="1" applyFill="1" applyBorder="1" applyAlignment="1">
      <alignment horizontal="right" vertical="center"/>
    </xf>
    <xf numFmtId="0" fontId="2" fillId="0" borderId="0" xfId="2" applyFont="1" applyFill="1" applyBorder="1" applyAlignment="1">
      <alignment horizontal="left" vertical="center" wrapText="1" indent="2"/>
    </xf>
    <xf numFmtId="4" fontId="2" fillId="0" borderId="0" xfId="2" applyNumberFormat="1" applyFont="1" applyFill="1" applyBorder="1" applyAlignment="1">
      <alignment horizontal="center" vertical="center" wrapText="1"/>
    </xf>
    <xf numFmtId="0" fontId="7" fillId="2" borderId="6" xfId="0" applyFont="1" applyFill="1" applyBorder="1" applyAlignment="1">
      <alignment horizontal="left" vertical="center" wrapText="1" indent="6"/>
    </xf>
    <xf numFmtId="0" fontId="7" fillId="2" borderId="9" xfId="0" applyFont="1" applyFill="1" applyBorder="1" applyAlignment="1">
      <alignment horizontal="left" vertical="center" wrapText="1" indent="7"/>
    </xf>
    <xf numFmtId="0" fontId="4" fillId="2" borderId="3" xfId="2" applyFont="1" applyFill="1" applyBorder="1" applyAlignment="1">
      <alignment horizontal="left"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2" fillId="2" borderId="18" xfId="2" applyNumberFormat="1" applyFont="1" applyFill="1" applyBorder="1" applyAlignment="1">
      <alignment horizontal="right" vertical="center"/>
    </xf>
    <xf numFmtId="0" fontId="2" fillId="2" borderId="19" xfId="2" applyFont="1" applyFill="1" applyBorder="1" applyAlignment="1">
      <alignment horizontal="left" vertical="center" wrapText="1" indent="4"/>
    </xf>
    <xf numFmtId="10" fontId="2" fillId="2" borderId="19" xfId="1"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10" fontId="2" fillId="2" borderId="3" xfId="1" applyNumberFormat="1" applyFont="1" applyFill="1" applyBorder="1" applyAlignment="1">
      <alignment horizontal="center" vertical="center" wrapText="1"/>
    </xf>
    <xf numFmtId="0" fontId="2" fillId="2" borderId="21" xfId="2" applyFont="1" applyFill="1" applyBorder="1" applyAlignment="1">
      <alignment horizontal="right" wrapText="1" indent="1"/>
    </xf>
    <xf numFmtId="0" fontId="2" fillId="2" borderId="22" xfId="2" applyFont="1" applyFill="1" applyBorder="1" applyAlignment="1">
      <alignment horizontal="center" vertical="center" wrapText="1"/>
    </xf>
    <xf numFmtId="0" fontId="2" fillId="2" borderId="2" xfId="2" applyFont="1" applyFill="1" applyBorder="1"/>
    <xf numFmtId="10" fontId="15" fillId="2" borderId="4" xfId="2" applyNumberFormat="1" applyFont="1" applyFill="1" applyBorder="1" applyAlignment="1" applyProtection="1">
      <alignment vertical="center"/>
    </xf>
    <xf numFmtId="10" fontId="15" fillId="2" borderId="7" xfId="2" applyNumberFormat="1" applyFont="1" applyFill="1" applyBorder="1" applyAlignment="1" applyProtection="1">
      <alignment vertical="center"/>
    </xf>
    <xf numFmtId="10" fontId="15" fillId="2" borderId="10" xfId="2" applyNumberFormat="1" applyFont="1" applyFill="1" applyBorder="1" applyAlignment="1" applyProtection="1">
      <alignment vertical="center"/>
    </xf>
    <xf numFmtId="0" fontId="2" fillId="2" borderId="18" xfId="2" applyFont="1" applyFill="1" applyBorder="1"/>
    <xf numFmtId="10" fontId="15" fillId="2" borderId="20" xfId="2" applyNumberFormat="1" applyFont="1" applyFill="1" applyBorder="1" applyAlignment="1" applyProtection="1">
      <alignment vertical="center"/>
    </xf>
    <xf numFmtId="0" fontId="2" fillId="2" borderId="0" xfId="2" applyFont="1" applyFill="1" applyAlignment="1" applyProtection="1">
      <alignment horizontal="center" vertical="center"/>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75;.%20&#1041;&#1072;&#1088;&#1072;&#1073;&#1080;&#1085;&#1089;&#108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8;&#1072;&#1089;&#1082;&#1072;&#1077;&#1074;&#1089;&#1082;&#1086;&#1077;.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9;&#1089;&#1090;&#1100;&#1103;&#1085;&#1094;&#1077;&#1074;&#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64;&#1091;&#1073;&#1080;&#1085;&#1089;&#1082;&#1086;&#1077;.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65;&#1077;&#1088;&#1073;&#1072;&#1082;&#1086;&#1074;&#1089;&#1082;&#1080;&#108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47;&#1102;&#1079;&#1080;&#1085;&#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1;&#1072;&#1088;&#1072;&#1073;&#1080;&#1085;&#1089;&#1082;&#1080;&#1081;%20&#1052;&#105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0;&#1086;&#1079;&#1083;&#1086;&#1074;&#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2;&#1077;&#1078;&#1086;&#1079;&#1077;&#1088;&#1085;&#1099;&#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3;&#1086;&#1074;&#1086;&#1085;&#1080;&#1082;&#1086;&#1083;&#1072;&#1077;&#1074;&#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3;&#1086;&#1074;&#1086;&#1089;&#1087;&#1072;&#1089;&#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3;&#1086;&#1074;&#1086;&#1095;&#1072;&#1085;&#1086;&#1074;&#1089;&#1082;&#1086;&#1077;.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DEL.PRICE.NCZ.WARM/2023/&#1085;&#1072;%20&#1089;&#1072;&#1081;&#1090;/&#1041;&#1072;&#1088;&#1072;&#1073;&#1080;&#1085;&#1089;&#1082;&#1080;&#1081;%20&#1052;&#1056;/&#1053;&#1086;&#1074;&#1086;&#1103;&#1088;&#1082;&#1086;&#1074;&#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г. Барабинск</v>
          </cell>
        </row>
        <row r="15">
          <cell r="D15" t="str">
            <v/>
          </cell>
        </row>
        <row r="16">
          <cell r="D16" t="str">
            <v>Код ОКТМО</v>
          </cell>
          <cell r="E16" t="str">
            <v>50604101001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1417.1988714728468</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234.09785982149441</v>
          </cell>
        </row>
        <row r="29">
          <cell r="F29">
            <v>0.33871394199999999</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338.91092195632854</v>
          </cell>
        </row>
        <row r="14">
          <cell r="F14">
            <v>4861.6446112988415</v>
          </cell>
        </row>
        <row r="15">
          <cell r="F15">
            <v>0.2</v>
          </cell>
        </row>
        <row r="18">
          <cell r="F18">
            <v>15</v>
          </cell>
        </row>
        <row r="19">
          <cell r="F19">
            <v>2435.0508023655884</v>
          </cell>
        </row>
        <row r="20">
          <cell r="F20">
            <v>2.1999999999999999E-2</v>
          </cell>
        </row>
        <row r="21">
          <cell r="F21">
            <v>10</v>
          </cell>
        </row>
        <row r="22">
          <cell r="F22">
            <v>0.70229357946448323</v>
          </cell>
        </row>
        <row r="23">
          <cell r="F23">
            <v>3.0000000000000001E-3</v>
          </cell>
        </row>
        <row r="24">
          <cell r="F24">
            <v>234.09785982149441</v>
          </cell>
        </row>
      </sheetData>
      <sheetData sheetId="23">
        <row r="12">
          <cell r="F12" t="str">
            <v xml:space="preserve">Налоговый кодекс Российской Федерации </v>
          </cell>
        </row>
      </sheetData>
      <sheetData sheetId="24">
        <row r="12">
          <cell r="F12">
            <v>229.6194050086435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35.92313</v>
          </cell>
        </row>
        <row r="27">
          <cell r="F27">
            <v>1123.124056655925</v>
          </cell>
        </row>
        <row r="28">
          <cell r="F28">
            <v>862.61448283865207</v>
          </cell>
        </row>
        <row r="29">
          <cell r="F29">
            <v>260.50957381727289</v>
          </cell>
        </row>
        <row r="30">
          <cell r="F30">
            <v>502.50174817544735</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17.88</v>
          </cell>
        </row>
        <row r="19">
          <cell r="E19">
            <v>18.89</v>
          </cell>
        </row>
      </sheetData>
      <sheetData sheetId="28" refreshError="1"/>
      <sheetData sheetId="29">
        <row r="12">
          <cell r="F12">
            <v>57.969698439338437</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Таскаево</v>
          </cell>
        </row>
        <row r="15">
          <cell r="D15" t="str">
            <v/>
          </cell>
          <cell r="E15"/>
        </row>
        <row r="16">
          <cell r="D16" t="str">
            <v>Код ОКТМО</v>
          </cell>
          <cell r="E16" t="str">
            <v>50604419101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981.25101819198198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2638.42</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454.29843549226058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59.731760000000001</v>
          </cell>
        </row>
        <row r="27">
          <cell r="F27">
            <v>1603.1789008067842</v>
          </cell>
        </row>
        <row r="28">
          <cell r="F28">
            <v>1231.3202003124302</v>
          </cell>
        </row>
        <row r="29">
          <cell r="F29">
            <v>371.85870049435397</v>
          </cell>
        </row>
        <row r="30">
          <cell r="F30">
            <v>2202.6335978361722</v>
          </cell>
        </row>
        <row r="33">
          <cell r="F33">
            <v>1446.9881560304259</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15.933333333333335</v>
          </cell>
        </row>
        <row r="18">
          <cell r="E18"/>
        </row>
        <row r="19">
          <cell r="E19">
            <v>18.89</v>
          </cell>
        </row>
      </sheetData>
      <sheetData sheetId="29"/>
      <sheetData sheetId="30">
        <row r="12">
          <cell r="F12">
            <v>81.097023780244896</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Устьянцево</v>
          </cell>
        </row>
        <row r="15">
          <cell r="D15" t="str">
            <v/>
          </cell>
          <cell r="E15"/>
        </row>
        <row r="16">
          <cell r="D16" t="str">
            <v>Код ОКТМО</v>
          </cell>
          <cell r="E16" t="str">
            <v>50604418101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994.44261528996844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2673.89</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455.36039685601122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61.719059999999999</v>
          </cell>
        </row>
        <row r="27">
          <cell r="F27">
            <v>1603.1789008067842</v>
          </cell>
        </row>
        <row r="28">
          <cell r="F28">
            <v>1231.3202003124302</v>
          </cell>
        </row>
        <row r="29">
          <cell r="F29">
            <v>371.85870049435397</v>
          </cell>
        </row>
        <row r="30">
          <cell r="F30">
            <v>2221.9946636284776</v>
          </cell>
        </row>
        <row r="33">
          <cell r="F33">
            <v>1466.2118720950889</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16.5</v>
          </cell>
        </row>
        <row r="18">
          <cell r="E18"/>
        </row>
        <row r="19">
          <cell r="E19">
            <v>18.89</v>
          </cell>
        </row>
      </sheetData>
      <sheetData sheetId="29"/>
      <sheetData sheetId="30">
        <row r="12">
          <cell r="F12">
            <v>81.382094949479637</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Шубинское</v>
          </cell>
        </row>
        <row r="15">
          <cell r="D15" t="str">
            <v/>
          </cell>
          <cell r="E15"/>
        </row>
        <row r="16">
          <cell r="D16" t="str">
            <v>Код ОКТМО</v>
          </cell>
          <cell r="E16" t="str">
            <v>50604422101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1082.737429697439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2911.3</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461.39840931038117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59.673310000000008</v>
          </cell>
        </row>
        <row r="27">
          <cell r="F27">
            <v>1603.1789008067842</v>
          </cell>
        </row>
        <row r="28">
          <cell r="F28">
            <v>1231.3202003124302</v>
          </cell>
        </row>
        <row r="29">
          <cell r="F29">
            <v>371.85870049435397</v>
          </cell>
        </row>
        <row r="30">
          <cell r="F30">
            <v>2350.5226407355754</v>
          </cell>
        </row>
        <row r="33">
          <cell r="F33">
            <v>1594.8812386277009</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15.916666666666668</v>
          </cell>
        </row>
        <row r="18">
          <cell r="E18"/>
        </row>
        <row r="19">
          <cell r="E19">
            <v>18.89</v>
          </cell>
        </row>
      </sheetData>
      <sheetData sheetId="29"/>
      <sheetData sheetId="30">
        <row r="12">
          <cell r="F12">
            <v>83.268751486716454</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Старощербаково</v>
          </cell>
        </row>
        <row r="15">
          <cell r="D15" t="str">
            <v/>
          </cell>
          <cell r="E15"/>
        </row>
        <row r="16">
          <cell r="D16" t="str">
            <v>Код ОКТМО</v>
          </cell>
          <cell r="E16" t="str">
            <v>50604425101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985.20068724133671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2649.04</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454.75421176522212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62.303560000000004</v>
          </cell>
        </row>
        <row r="27">
          <cell r="F27">
            <v>1603.1789008067842</v>
          </cell>
        </row>
        <row r="28">
          <cell r="F28">
            <v>1231.3202003124302</v>
          </cell>
        </row>
        <row r="29">
          <cell r="F29">
            <v>371.85870049435397</v>
          </cell>
        </row>
        <row r="30">
          <cell r="F30">
            <v>2208.5670779681518</v>
          </cell>
        </row>
        <row r="33">
          <cell r="F33">
            <v>1452.7438894560451</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16.666666666666668</v>
          </cell>
        </row>
        <row r="18">
          <cell r="E18"/>
        </row>
        <row r="19">
          <cell r="E19">
            <v>18.89</v>
          </cell>
        </row>
      </sheetData>
      <sheetData sheetId="29"/>
      <sheetData sheetId="30">
        <row r="12">
          <cell r="F12">
            <v>81.185132686691219</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Зюзя</v>
          </cell>
        </row>
        <row r="15">
          <cell r="D15" t="str">
            <v/>
          </cell>
        </row>
        <row r="16">
          <cell r="D16" t="str">
            <v>Код ОКТМО</v>
          </cell>
          <cell r="E16" t="str">
            <v>50604402101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1021.1642462877221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2745.74</v>
          </cell>
        </row>
      </sheetData>
      <sheetData sheetId="9" refreshError="1"/>
      <sheetData sheetId="10" refreshError="1"/>
      <sheetData sheetId="11"/>
      <sheetData sheetId="12" refreshError="1"/>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sheetData sheetId="25">
        <row r="12">
          <cell r="F12">
            <v>457.23091102585397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61.719059999999999</v>
          </cell>
        </row>
        <row r="27">
          <cell r="F27">
            <v>1603.1789008067842</v>
          </cell>
        </row>
        <row r="28">
          <cell r="F28">
            <v>1231.3202003124302</v>
          </cell>
        </row>
        <row r="29">
          <cell r="F29">
            <v>371.85870049435397</v>
          </cell>
        </row>
        <row r="30">
          <cell r="F30">
            <v>2260.9352894882477</v>
          </cell>
        </row>
        <row r="33">
          <cell r="F33">
            <v>1505.1524979548594</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16.5</v>
          </cell>
        </row>
        <row r="19">
          <cell r="E19">
            <v>18.89</v>
          </cell>
        </row>
      </sheetData>
      <sheetData sheetId="29" refreshError="1"/>
      <sheetData sheetId="30">
        <row r="12">
          <cell r="F12">
            <v>81.953937852831572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 Барабинск"/>
      <sheetName val="Зюзинский"/>
      <sheetName val="Козловский"/>
      <sheetName val="Межозерный"/>
      <sheetName val="Новониколаевский"/>
      <sheetName val="Новоспасский"/>
      <sheetName val="Новочановское"/>
      <sheetName val="Новоярковский"/>
      <sheetName val="Таскаевское"/>
      <sheetName val="Устьянцевский"/>
      <sheetName val="Шубинское"/>
      <sheetName val="Щербаковский"/>
    </sheetNames>
    <definedNames>
      <definedName name="Лист29.PrintBlo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Новокозловское</v>
          </cell>
        </row>
        <row r="15">
          <cell r="D15" t="str">
            <v/>
          </cell>
          <cell r="E15"/>
        </row>
        <row r="16">
          <cell r="D16" t="str">
            <v>Код ОКТМО</v>
          </cell>
          <cell r="E16" t="str">
            <v>50604404101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873.04793785118125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2347.48</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446.66717004674342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58.913460000000001</v>
          </cell>
        </row>
        <row r="27">
          <cell r="F27">
            <v>1603.1789008067842</v>
          </cell>
        </row>
        <row r="28">
          <cell r="F28">
            <v>1231.3202003124302</v>
          </cell>
        </row>
        <row r="29">
          <cell r="F29">
            <v>371.85870049435397</v>
          </cell>
        </row>
        <row r="30">
          <cell r="F30">
            <v>2044.8959608183441</v>
          </cell>
        </row>
        <row r="33">
          <cell r="F33">
            <v>1289.3070747828033</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15.700000000000001</v>
          </cell>
        </row>
        <row r="18">
          <cell r="E18"/>
        </row>
        <row r="19">
          <cell r="E19">
            <v>18.89</v>
          </cell>
        </row>
      </sheetData>
      <sheetData sheetId="29"/>
      <sheetData sheetId="30">
        <row r="12">
          <cell r="F12">
            <v>78.780336864518546</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Юный Пионер</v>
          </cell>
        </row>
        <row r="15">
          <cell r="D15" t="str">
            <v/>
          </cell>
          <cell r="E15"/>
        </row>
        <row r="16">
          <cell r="D16" t="str">
            <v>Код ОКТМО</v>
          </cell>
          <cell r="E16" t="str">
            <v>50604406101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982.40564554891466</v>
          </cell>
        </row>
        <row r="13">
          <cell r="F13">
            <v>176.4</v>
          </cell>
        </row>
        <row r="16">
          <cell r="F16">
            <v>7000</v>
          </cell>
        </row>
        <row r="17">
          <cell r="F17">
            <v>0.7142857142857143</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5000</v>
          </cell>
        </row>
        <row r="19">
          <cell r="E19">
            <v>0.59499999999999997</v>
          </cell>
        </row>
        <row r="20">
          <cell r="E20">
            <v>-0.113</v>
          </cell>
        </row>
        <row r="27">
          <cell r="E27">
            <v>2589.73</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454.3853718881382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59.819434999999991</v>
          </cell>
        </row>
        <row r="27">
          <cell r="F27">
            <v>1603.1789008067842</v>
          </cell>
        </row>
        <row r="28">
          <cell r="F28">
            <v>1231.3202003124302</v>
          </cell>
        </row>
        <row r="29">
          <cell r="F29">
            <v>371.85870049435397</v>
          </cell>
        </row>
        <row r="30">
          <cell r="F30">
            <v>2204.3222609604918</v>
          </cell>
        </row>
        <row r="33">
          <cell r="F33">
            <v>1448.6707596079377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15.958333333333332</v>
          </cell>
        </row>
        <row r="18">
          <cell r="E18"/>
        </row>
        <row r="19">
          <cell r="E19">
            <v>18.89</v>
          </cell>
        </row>
      </sheetData>
      <sheetData sheetId="29"/>
      <sheetData sheetId="30">
        <row r="12">
          <cell r="F12">
            <v>81.121855055301111</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Новониколаевка</v>
          </cell>
        </row>
        <row r="15">
          <cell r="D15" t="str">
            <v/>
          </cell>
          <cell r="E15"/>
        </row>
        <row r="16">
          <cell r="D16" t="str">
            <v>Код ОКТМО</v>
          </cell>
          <cell r="E16" t="str">
            <v>50604407101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1033.5859926388007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2779.14</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458.10043327042945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61.719059999999999</v>
          </cell>
        </row>
        <row r="27">
          <cell r="F27">
            <v>1603.1789008067842</v>
          </cell>
        </row>
        <row r="28">
          <cell r="F28">
            <v>1231.3202003124302</v>
          </cell>
        </row>
        <row r="29">
          <cell r="F29">
            <v>371.85870049435397</v>
          </cell>
        </row>
        <row r="30">
          <cell r="F30">
            <v>2279.0371253089352</v>
          </cell>
        </row>
        <row r="33">
          <cell r="F33">
            <v>1523.2543337755465</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16.5</v>
          </cell>
        </row>
        <row r="18">
          <cell r="E18"/>
        </row>
        <row r="19">
          <cell r="E19">
            <v>18.89</v>
          </cell>
        </row>
      </sheetData>
      <sheetData sheetId="29"/>
      <sheetData sheetId="30">
        <row r="12">
          <cell r="F12">
            <v>82.219763224744653</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Новоспасск</v>
          </cell>
        </row>
        <row r="15">
          <cell r="D15" t="str">
            <v/>
          </cell>
          <cell r="E15"/>
        </row>
        <row r="16">
          <cell r="D16" t="str">
            <v>Код ОКТМО</v>
          </cell>
          <cell r="E16" t="str">
            <v>50604410101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964.79778290540378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2594.1799999999998</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453.07987923111136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58.773180000000004</v>
          </cell>
        </row>
        <row r="27">
          <cell r="F27">
            <v>1603.1789008067842</v>
          </cell>
        </row>
        <row r="28">
          <cell r="F28">
            <v>1231.3202003124302</v>
          </cell>
        </row>
        <row r="29">
          <cell r="F29">
            <v>371.85870049435397</v>
          </cell>
        </row>
        <row r="30">
          <cell r="F30">
            <v>2178.5905438956493</v>
          </cell>
        </row>
        <row r="33">
          <cell r="F33">
            <v>1423.0113531350009</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15.66</v>
          </cell>
        </row>
        <row r="18">
          <cell r="E18"/>
        </row>
        <row r="19">
          <cell r="E19">
            <v>18.89</v>
          </cell>
        </row>
      </sheetData>
      <sheetData sheetId="29"/>
      <sheetData sheetId="30">
        <row r="12">
          <cell r="F12">
            <v>80.743587949290358</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Новочановское</v>
          </cell>
        </row>
        <row r="15">
          <cell r="D15" t="str">
            <v/>
          </cell>
          <cell r="E15"/>
        </row>
        <row r="16">
          <cell r="D16" t="str">
            <v>Код ОКТМО</v>
          </cell>
          <cell r="E16" t="str">
            <v>50604413101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1065.2911985199214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2864.39</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460.06551847698944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58.071779999999997</v>
          </cell>
        </row>
        <row r="27">
          <cell r="F27">
            <v>1603.1789008067842</v>
          </cell>
        </row>
        <row r="28">
          <cell r="F28">
            <v>1231.3202003124302</v>
          </cell>
        </row>
        <row r="29">
          <cell r="F29">
            <v>371.85870049435397</v>
          </cell>
        </row>
        <row r="30">
          <cell r="F30">
            <v>2324.9880871950722</v>
          </cell>
        </row>
        <row r="33">
          <cell r="F33">
            <v>1569.457372808886</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15.46</v>
          </cell>
        </row>
        <row r="18">
          <cell r="E18"/>
        </row>
        <row r="19">
          <cell r="E19">
            <v>18.89</v>
          </cell>
        </row>
      </sheetData>
      <sheetData sheetId="29"/>
      <sheetData sheetId="30">
        <row r="12">
          <cell r="F12">
            <v>82.893169046498258</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Новоярково</v>
          </cell>
        </row>
        <row r="15">
          <cell r="D15" t="str">
            <v/>
          </cell>
          <cell r="E15"/>
        </row>
        <row r="16">
          <cell r="D16" t="str">
            <v>Код ОКТМО</v>
          </cell>
          <cell r="E16" t="str">
            <v>50604416101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1015.0649456841986</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2729.34</v>
          </cell>
        </row>
      </sheetData>
      <sheetData sheetId="9"/>
      <sheetData sheetId="10"/>
      <sheetData sheetId="11">
        <row r="9">
          <cell r="G9"/>
        </row>
      </sheetData>
      <sheetData sheetId="12"/>
      <sheetData sheetId="13">
        <row r="12">
          <cell r="F12">
            <v>2113.4880319770141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1966.4220225005531</v>
          </cell>
        </row>
        <row r="27">
          <cell r="F27">
            <v>0.33871394199999999</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row r="11">
          <cell r="G11" t="str">
            <v>Информация с официального сайта Банка России</v>
          </cell>
        </row>
      </sheetData>
      <sheetData sheetId="22"/>
      <sheetData sheetId="23">
        <row r="12">
          <cell r="F12">
            <v>505.81370335098825</v>
          </cell>
        </row>
        <row r="14">
          <cell r="F14">
            <v>7037.0456820584268</v>
          </cell>
        </row>
        <row r="15">
          <cell r="F15">
            <v>0.2</v>
          </cell>
        </row>
        <row r="18">
          <cell r="F18">
            <v>15</v>
          </cell>
        </row>
        <row r="19">
          <cell r="F19">
            <v>3487.1555421534131</v>
          </cell>
        </row>
        <row r="20">
          <cell r="F20">
            <v>2.1999999999999999E-2</v>
          </cell>
        </row>
        <row r="21">
          <cell r="F21">
            <v>10</v>
          </cell>
        </row>
        <row r="22">
          <cell r="F22">
            <v>5.8992660675016593</v>
          </cell>
        </row>
        <row r="23">
          <cell r="F23">
            <v>3.0000000000000001E-3</v>
          </cell>
        </row>
        <row r="24">
          <cell r="F24">
            <v>1966.4220225005531</v>
          </cell>
        </row>
      </sheetData>
      <sheetData sheetId="24">
        <row r="12">
          <cell r="F12"/>
        </row>
      </sheetData>
      <sheetData sheetId="25">
        <row r="12">
          <cell r="F12">
            <v>456.4787760001384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57.054749999999999</v>
          </cell>
        </row>
        <row r="27">
          <cell r="F27">
            <v>1603.1789008067842</v>
          </cell>
        </row>
        <row r="28">
          <cell r="F28">
            <v>1231.3202003124302</v>
          </cell>
        </row>
        <row r="29">
          <cell r="F29">
            <v>371.85870049435397</v>
          </cell>
        </row>
        <row r="30">
          <cell r="F30">
            <v>2251.7245950274391</v>
          </cell>
        </row>
        <row r="33">
          <cell r="F33">
            <v>1496.2641713842229</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row r="15">
          <cell r="D15"/>
        </row>
        <row r="21">
          <cell r="D21"/>
        </row>
      </sheetData>
      <sheetData sheetId="28">
        <row r="11">
          <cell r="E11">
            <v>1871</v>
          </cell>
        </row>
        <row r="12">
          <cell r="E12">
            <v>1636</v>
          </cell>
        </row>
        <row r="13">
          <cell r="E13">
            <v>204</v>
          </cell>
        </row>
        <row r="16">
          <cell r="E16"/>
        </row>
        <row r="17">
          <cell r="E17">
            <v>15.17</v>
          </cell>
        </row>
        <row r="18">
          <cell r="E18"/>
        </row>
        <row r="19">
          <cell r="E19">
            <v>18.89</v>
          </cell>
        </row>
      </sheetData>
      <sheetData sheetId="29"/>
      <sheetData sheetId="30">
        <row r="12">
          <cell r="F12">
            <v>81.816909140246793</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workbookViewId="0">
      <selection activeCell="F1" sqref="F1"/>
    </sheetView>
  </sheetViews>
  <sheetFormatPr defaultRowHeight="12.75" x14ac:dyDescent="0.2"/>
  <cols>
    <col min="1" max="1" width="7.28515625" style="3" customWidth="1"/>
    <col min="2" max="2" width="100.7109375" style="3" customWidth="1"/>
    <col min="3" max="3" width="20.85546875" style="116" customWidth="1"/>
    <col min="4" max="156" width="9.140625" style="3"/>
    <col min="157" max="238" width="0" style="3" hidden="1" customWidth="1"/>
    <col min="239" max="247" width="9.140625" style="3"/>
    <col min="248" max="248" width="3.7109375" style="3" customWidth="1"/>
    <col min="249" max="249" width="96.85546875" style="3" customWidth="1"/>
    <col min="250" max="250" width="30.85546875" style="3" customWidth="1"/>
    <col min="251" max="251" width="12.5703125" style="3" customWidth="1"/>
    <col min="252" max="252" width="5.140625" style="3" customWidth="1"/>
    <col min="253" max="253" width="9.140625" style="3"/>
    <col min="254" max="254" width="4.85546875" style="3" customWidth="1"/>
    <col min="255" max="255" width="30.5703125" style="3" customWidth="1"/>
    <col min="256" max="256" width="33.85546875" style="3" customWidth="1"/>
    <col min="257" max="257" width="5.140625" style="3" customWidth="1"/>
    <col min="258" max="259" width="17.5703125" style="3" customWidth="1"/>
    <col min="260" max="503" width="9.140625" style="3"/>
    <col min="504" max="504" width="3.7109375" style="3" customWidth="1"/>
    <col min="505" max="505" width="96.85546875" style="3" customWidth="1"/>
    <col min="506" max="506" width="30.85546875" style="3" customWidth="1"/>
    <col min="507" max="507" width="12.5703125" style="3" customWidth="1"/>
    <col min="508" max="508" width="5.140625" style="3" customWidth="1"/>
    <col min="509" max="509" width="9.140625" style="3"/>
    <col min="510" max="510" width="4.85546875" style="3" customWidth="1"/>
    <col min="511" max="511" width="30.5703125" style="3" customWidth="1"/>
    <col min="512" max="512" width="33.85546875" style="3" customWidth="1"/>
    <col min="513" max="513" width="5.140625" style="3" customWidth="1"/>
    <col min="514" max="515" width="17.5703125" style="3" customWidth="1"/>
    <col min="516" max="759" width="9.140625" style="3"/>
    <col min="760" max="760" width="3.7109375" style="3" customWidth="1"/>
    <col min="761" max="761" width="96.85546875" style="3" customWidth="1"/>
    <col min="762" max="762" width="30.85546875" style="3" customWidth="1"/>
    <col min="763" max="763" width="12.5703125" style="3" customWidth="1"/>
    <col min="764" max="764" width="5.140625" style="3" customWidth="1"/>
    <col min="765" max="765" width="9.140625" style="3"/>
    <col min="766" max="766" width="4.85546875" style="3" customWidth="1"/>
    <col min="767" max="767" width="30.5703125" style="3" customWidth="1"/>
    <col min="768" max="768" width="33.85546875" style="3" customWidth="1"/>
    <col min="769" max="769" width="5.140625" style="3" customWidth="1"/>
    <col min="770" max="771" width="17.5703125" style="3" customWidth="1"/>
    <col min="772" max="1015" width="9.140625" style="3"/>
    <col min="1016" max="1016" width="3.7109375" style="3" customWidth="1"/>
    <col min="1017" max="1017" width="96.85546875" style="3" customWidth="1"/>
    <col min="1018" max="1018" width="30.85546875" style="3" customWidth="1"/>
    <col min="1019" max="1019" width="12.5703125" style="3" customWidth="1"/>
    <col min="1020" max="1020" width="5.140625" style="3" customWidth="1"/>
    <col min="1021" max="1021" width="9.140625" style="3"/>
    <col min="1022" max="1022" width="4.85546875" style="3" customWidth="1"/>
    <col min="1023" max="1023" width="30.5703125" style="3" customWidth="1"/>
    <col min="1024" max="1024" width="33.85546875" style="3" customWidth="1"/>
    <col min="1025" max="1025" width="5.140625" style="3" customWidth="1"/>
    <col min="1026" max="1027" width="17.5703125" style="3" customWidth="1"/>
    <col min="1028" max="1271" width="9.140625" style="3"/>
    <col min="1272" max="1272" width="3.7109375" style="3" customWidth="1"/>
    <col min="1273" max="1273" width="96.85546875" style="3" customWidth="1"/>
    <col min="1274" max="1274" width="30.85546875" style="3" customWidth="1"/>
    <col min="1275" max="1275" width="12.5703125" style="3" customWidth="1"/>
    <col min="1276" max="1276" width="5.140625" style="3" customWidth="1"/>
    <col min="1277" max="1277" width="9.140625" style="3"/>
    <col min="1278" max="1278" width="4.85546875" style="3" customWidth="1"/>
    <col min="1279" max="1279" width="30.5703125" style="3" customWidth="1"/>
    <col min="1280" max="1280" width="33.85546875" style="3" customWidth="1"/>
    <col min="1281" max="1281" width="5.140625" style="3" customWidth="1"/>
    <col min="1282" max="1283" width="17.5703125" style="3" customWidth="1"/>
    <col min="1284" max="1527" width="9.140625" style="3"/>
    <col min="1528" max="1528" width="3.7109375" style="3" customWidth="1"/>
    <col min="1529" max="1529" width="96.85546875" style="3" customWidth="1"/>
    <col min="1530" max="1530" width="30.85546875" style="3" customWidth="1"/>
    <col min="1531" max="1531" width="12.5703125" style="3" customWidth="1"/>
    <col min="1532" max="1532" width="5.140625" style="3" customWidth="1"/>
    <col min="1533" max="1533" width="9.140625" style="3"/>
    <col min="1534" max="1534" width="4.85546875" style="3" customWidth="1"/>
    <col min="1535" max="1535" width="30.5703125" style="3" customWidth="1"/>
    <col min="1536" max="1536" width="33.85546875" style="3" customWidth="1"/>
    <col min="1537" max="1537" width="5.140625" style="3" customWidth="1"/>
    <col min="1538" max="1539" width="17.5703125" style="3" customWidth="1"/>
    <col min="1540" max="1783" width="9.140625" style="3"/>
    <col min="1784" max="1784" width="3.7109375" style="3" customWidth="1"/>
    <col min="1785" max="1785" width="96.85546875" style="3" customWidth="1"/>
    <col min="1786" max="1786" width="30.85546875" style="3" customWidth="1"/>
    <col min="1787" max="1787" width="12.5703125" style="3" customWidth="1"/>
    <col min="1788" max="1788" width="5.140625" style="3" customWidth="1"/>
    <col min="1789" max="1789" width="9.140625" style="3"/>
    <col min="1790" max="1790" width="4.85546875" style="3" customWidth="1"/>
    <col min="1791" max="1791" width="30.5703125" style="3" customWidth="1"/>
    <col min="1792" max="1792" width="33.85546875" style="3" customWidth="1"/>
    <col min="1793" max="1793" width="5.140625" style="3" customWidth="1"/>
    <col min="1794" max="1795" width="17.5703125" style="3" customWidth="1"/>
    <col min="1796" max="2039" width="9.140625" style="3"/>
    <col min="2040" max="2040" width="3.7109375" style="3" customWidth="1"/>
    <col min="2041" max="2041" width="96.85546875" style="3" customWidth="1"/>
    <col min="2042" max="2042" width="30.85546875" style="3" customWidth="1"/>
    <col min="2043" max="2043" width="12.5703125" style="3" customWidth="1"/>
    <col min="2044" max="2044" width="5.140625" style="3" customWidth="1"/>
    <col min="2045" max="2045" width="9.140625" style="3"/>
    <col min="2046" max="2046" width="4.85546875" style="3" customWidth="1"/>
    <col min="2047" max="2047" width="30.5703125" style="3" customWidth="1"/>
    <col min="2048" max="2048" width="33.85546875" style="3" customWidth="1"/>
    <col min="2049" max="2049" width="5.140625" style="3" customWidth="1"/>
    <col min="2050" max="2051" width="17.5703125" style="3" customWidth="1"/>
    <col min="2052" max="2295" width="9.140625" style="3"/>
    <col min="2296" max="2296" width="3.7109375" style="3" customWidth="1"/>
    <col min="2297" max="2297" width="96.85546875" style="3" customWidth="1"/>
    <col min="2298" max="2298" width="30.85546875" style="3" customWidth="1"/>
    <col min="2299" max="2299" width="12.5703125" style="3" customWidth="1"/>
    <col min="2300" max="2300" width="5.140625" style="3" customWidth="1"/>
    <col min="2301" max="2301" width="9.140625" style="3"/>
    <col min="2302" max="2302" width="4.85546875" style="3" customWidth="1"/>
    <col min="2303" max="2303" width="30.5703125" style="3" customWidth="1"/>
    <col min="2304" max="2304" width="33.85546875" style="3" customWidth="1"/>
    <col min="2305" max="2305" width="5.140625" style="3" customWidth="1"/>
    <col min="2306" max="2307" width="17.5703125" style="3" customWidth="1"/>
    <col min="2308" max="2551" width="9.140625" style="3"/>
    <col min="2552" max="2552" width="3.7109375" style="3" customWidth="1"/>
    <col min="2553" max="2553" width="96.85546875" style="3" customWidth="1"/>
    <col min="2554" max="2554" width="30.85546875" style="3" customWidth="1"/>
    <col min="2555" max="2555" width="12.5703125" style="3" customWidth="1"/>
    <col min="2556" max="2556" width="5.140625" style="3" customWidth="1"/>
    <col min="2557" max="2557" width="9.140625" style="3"/>
    <col min="2558" max="2558" width="4.85546875" style="3" customWidth="1"/>
    <col min="2559" max="2559" width="30.5703125" style="3" customWidth="1"/>
    <col min="2560" max="2560" width="33.85546875" style="3" customWidth="1"/>
    <col min="2561" max="2561" width="5.140625" style="3" customWidth="1"/>
    <col min="2562" max="2563" width="17.5703125" style="3" customWidth="1"/>
    <col min="2564" max="2807" width="9.140625" style="3"/>
    <col min="2808" max="2808" width="3.7109375" style="3" customWidth="1"/>
    <col min="2809" max="2809" width="96.85546875" style="3" customWidth="1"/>
    <col min="2810" max="2810" width="30.85546875" style="3" customWidth="1"/>
    <col min="2811" max="2811" width="12.5703125" style="3" customWidth="1"/>
    <col min="2812" max="2812" width="5.140625" style="3" customWidth="1"/>
    <col min="2813" max="2813" width="9.140625" style="3"/>
    <col min="2814" max="2814" width="4.85546875" style="3" customWidth="1"/>
    <col min="2815" max="2815" width="30.5703125" style="3" customWidth="1"/>
    <col min="2816" max="2816" width="33.85546875" style="3" customWidth="1"/>
    <col min="2817" max="2817" width="5.140625" style="3" customWidth="1"/>
    <col min="2818" max="2819" width="17.5703125" style="3" customWidth="1"/>
    <col min="2820" max="3063" width="9.140625" style="3"/>
    <col min="3064" max="3064" width="3.7109375" style="3" customWidth="1"/>
    <col min="3065" max="3065" width="96.85546875" style="3" customWidth="1"/>
    <col min="3066" max="3066" width="30.85546875" style="3" customWidth="1"/>
    <col min="3067" max="3067" width="12.5703125" style="3" customWidth="1"/>
    <col min="3068" max="3068" width="5.140625" style="3" customWidth="1"/>
    <col min="3069" max="3069" width="9.140625" style="3"/>
    <col min="3070" max="3070" width="4.85546875" style="3" customWidth="1"/>
    <col min="3071" max="3071" width="30.5703125" style="3" customWidth="1"/>
    <col min="3072" max="3072" width="33.85546875" style="3" customWidth="1"/>
    <col min="3073" max="3073" width="5.140625" style="3" customWidth="1"/>
    <col min="3074" max="3075" width="17.5703125" style="3" customWidth="1"/>
    <col min="3076" max="3319" width="9.140625" style="3"/>
    <col min="3320" max="3320" width="3.7109375" style="3" customWidth="1"/>
    <col min="3321" max="3321" width="96.85546875" style="3" customWidth="1"/>
    <col min="3322" max="3322" width="30.85546875" style="3" customWidth="1"/>
    <col min="3323" max="3323" width="12.5703125" style="3" customWidth="1"/>
    <col min="3324" max="3324" width="5.140625" style="3" customWidth="1"/>
    <col min="3325" max="3325" width="9.140625" style="3"/>
    <col min="3326" max="3326" width="4.85546875" style="3" customWidth="1"/>
    <col min="3327" max="3327" width="30.5703125" style="3" customWidth="1"/>
    <col min="3328" max="3328" width="33.85546875" style="3" customWidth="1"/>
    <col min="3329" max="3329" width="5.140625" style="3" customWidth="1"/>
    <col min="3330" max="3331" width="17.5703125" style="3" customWidth="1"/>
    <col min="3332" max="3575" width="9.140625" style="3"/>
    <col min="3576" max="3576" width="3.7109375" style="3" customWidth="1"/>
    <col min="3577" max="3577" width="96.85546875" style="3" customWidth="1"/>
    <col min="3578" max="3578" width="30.85546875" style="3" customWidth="1"/>
    <col min="3579" max="3579" width="12.5703125" style="3" customWidth="1"/>
    <col min="3580" max="3580" width="5.140625" style="3" customWidth="1"/>
    <col min="3581" max="3581" width="9.140625" style="3"/>
    <col min="3582" max="3582" width="4.85546875" style="3" customWidth="1"/>
    <col min="3583" max="3583" width="30.5703125" style="3" customWidth="1"/>
    <col min="3584" max="3584" width="33.85546875" style="3" customWidth="1"/>
    <col min="3585" max="3585" width="5.140625" style="3" customWidth="1"/>
    <col min="3586" max="3587" width="17.5703125" style="3" customWidth="1"/>
    <col min="3588" max="3831" width="9.140625" style="3"/>
    <col min="3832" max="3832" width="3.7109375" style="3" customWidth="1"/>
    <col min="3833" max="3833" width="96.85546875" style="3" customWidth="1"/>
    <col min="3834" max="3834" width="30.85546875" style="3" customWidth="1"/>
    <col min="3835" max="3835" width="12.5703125" style="3" customWidth="1"/>
    <col min="3836" max="3836" width="5.140625" style="3" customWidth="1"/>
    <col min="3837" max="3837" width="9.140625" style="3"/>
    <col min="3838" max="3838" width="4.85546875" style="3" customWidth="1"/>
    <col min="3839" max="3839" width="30.5703125" style="3" customWidth="1"/>
    <col min="3840" max="3840" width="33.85546875" style="3" customWidth="1"/>
    <col min="3841" max="3841" width="5.140625" style="3" customWidth="1"/>
    <col min="3842" max="3843" width="17.5703125" style="3" customWidth="1"/>
    <col min="3844" max="4087" width="9.140625" style="3"/>
    <col min="4088" max="4088" width="3.7109375" style="3" customWidth="1"/>
    <col min="4089" max="4089" width="96.85546875" style="3" customWidth="1"/>
    <col min="4090" max="4090" width="30.85546875" style="3" customWidth="1"/>
    <col min="4091" max="4091" width="12.5703125" style="3" customWidth="1"/>
    <col min="4092" max="4092" width="5.140625" style="3" customWidth="1"/>
    <col min="4093" max="4093" width="9.140625" style="3"/>
    <col min="4094" max="4094" width="4.85546875" style="3" customWidth="1"/>
    <col min="4095" max="4095" width="30.5703125" style="3" customWidth="1"/>
    <col min="4096" max="4096" width="33.85546875" style="3" customWidth="1"/>
    <col min="4097" max="4097" width="5.140625" style="3" customWidth="1"/>
    <col min="4098" max="4099" width="17.5703125" style="3" customWidth="1"/>
    <col min="4100" max="4343" width="9.140625" style="3"/>
    <col min="4344" max="4344" width="3.7109375" style="3" customWidth="1"/>
    <col min="4345" max="4345" width="96.85546875" style="3" customWidth="1"/>
    <col min="4346" max="4346" width="30.85546875" style="3" customWidth="1"/>
    <col min="4347" max="4347" width="12.5703125" style="3" customWidth="1"/>
    <col min="4348" max="4348" width="5.140625" style="3" customWidth="1"/>
    <col min="4349" max="4349" width="9.140625" style="3"/>
    <col min="4350" max="4350" width="4.85546875" style="3" customWidth="1"/>
    <col min="4351" max="4351" width="30.5703125" style="3" customWidth="1"/>
    <col min="4352" max="4352" width="33.85546875" style="3" customWidth="1"/>
    <col min="4353" max="4353" width="5.140625" style="3" customWidth="1"/>
    <col min="4354" max="4355" width="17.5703125" style="3" customWidth="1"/>
    <col min="4356" max="4599" width="9.140625" style="3"/>
    <col min="4600" max="4600" width="3.7109375" style="3" customWidth="1"/>
    <col min="4601" max="4601" width="96.85546875" style="3" customWidth="1"/>
    <col min="4602" max="4602" width="30.85546875" style="3" customWidth="1"/>
    <col min="4603" max="4603" width="12.5703125" style="3" customWidth="1"/>
    <col min="4604" max="4604" width="5.140625" style="3" customWidth="1"/>
    <col min="4605" max="4605" width="9.140625" style="3"/>
    <col min="4606" max="4606" width="4.85546875" style="3" customWidth="1"/>
    <col min="4607" max="4607" width="30.5703125" style="3" customWidth="1"/>
    <col min="4608" max="4608" width="33.85546875" style="3" customWidth="1"/>
    <col min="4609" max="4609" width="5.140625" style="3" customWidth="1"/>
    <col min="4610" max="4611" width="17.5703125" style="3" customWidth="1"/>
    <col min="4612" max="4855" width="9.140625" style="3"/>
    <col min="4856" max="4856" width="3.7109375" style="3" customWidth="1"/>
    <col min="4857" max="4857" width="96.85546875" style="3" customWidth="1"/>
    <col min="4858" max="4858" width="30.85546875" style="3" customWidth="1"/>
    <col min="4859" max="4859" width="12.5703125" style="3" customWidth="1"/>
    <col min="4860" max="4860" width="5.140625" style="3" customWidth="1"/>
    <col min="4861" max="4861" width="9.140625" style="3"/>
    <col min="4862" max="4862" width="4.85546875" style="3" customWidth="1"/>
    <col min="4863" max="4863" width="30.5703125" style="3" customWidth="1"/>
    <col min="4864" max="4864" width="33.85546875" style="3" customWidth="1"/>
    <col min="4865" max="4865" width="5.140625" style="3" customWidth="1"/>
    <col min="4866" max="4867" width="17.5703125" style="3" customWidth="1"/>
    <col min="4868" max="5111" width="9.140625" style="3"/>
    <col min="5112" max="5112" width="3.7109375" style="3" customWidth="1"/>
    <col min="5113" max="5113" width="96.85546875" style="3" customWidth="1"/>
    <col min="5114" max="5114" width="30.85546875" style="3" customWidth="1"/>
    <col min="5115" max="5115" width="12.5703125" style="3" customWidth="1"/>
    <col min="5116" max="5116" width="5.140625" style="3" customWidth="1"/>
    <col min="5117" max="5117" width="9.140625" style="3"/>
    <col min="5118" max="5118" width="4.85546875" style="3" customWidth="1"/>
    <col min="5119" max="5119" width="30.5703125" style="3" customWidth="1"/>
    <col min="5120" max="5120" width="33.85546875" style="3" customWidth="1"/>
    <col min="5121" max="5121" width="5.140625" style="3" customWidth="1"/>
    <col min="5122" max="5123" width="17.5703125" style="3" customWidth="1"/>
    <col min="5124" max="5367" width="9.140625" style="3"/>
    <col min="5368" max="5368" width="3.7109375" style="3" customWidth="1"/>
    <col min="5369" max="5369" width="96.85546875" style="3" customWidth="1"/>
    <col min="5370" max="5370" width="30.85546875" style="3" customWidth="1"/>
    <col min="5371" max="5371" width="12.5703125" style="3" customWidth="1"/>
    <col min="5372" max="5372" width="5.140625" style="3" customWidth="1"/>
    <col min="5373" max="5373" width="9.140625" style="3"/>
    <col min="5374" max="5374" width="4.85546875" style="3" customWidth="1"/>
    <col min="5375" max="5375" width="30.5703125" style="3" customWidth="1"/>
    <col min="5376" max="5376" width="33.85546875" style="3" customWidth="1"/>
    <col min="5377" max="5377" width="5.140625" style="3" customWidth="1"/>
    <col min="5378" max="5379" width="17.5703125" style="3" customWidth="1"/>
    <col min="5380" max="5623" width="9.140625" style="3"/>
    <col min="5624" max="5624" width="3.7109375" style="3" customWidth="1"/>
    <col min="5625" max="5625" width="96.85546875" style="3" customWidth="1"/>
    <col min="5626" max="5626" width="30.85546875" style="3" customWidth="1"/>
    <col min="5627" max="5627" width="12.5703125" style="3" customWidth="1"/>
    <col min="5628" max="5628" width="5.140625" style="3" customWidth="1"/>
    <col min="5629" max="5629" width="9.140625" style="3"/>
    <col min="5630" max="5630" width="4.85546875" style="3" customWidth="1"/>
    <col min="5631" max="5631" width="30.5703125" style="3" customWidth="1"/>
    <col min="5632" max="5632" width="33.85546875" style="3" customWidth="1"/>
    <col min="5633" max="5633" width="5.140625" style="3" customWidth="1"/>
    <col min="5634" max="5635" width="17.5703125" style="3" customWidth="1"/>
    <col min="5636" max="5879" width="9.140625" style="3"/>
    <col min="5880" max="5880" width="3.7109375" style="3" customWidth="1"/>
    <col min="5881" max="5881" width="96.85546875" style="3" customWidth="1"/>
    <col min="5882" max="5882" width="30.85546875" style="3" customWidth="1"/>
    <col min="5883" max="5883" width="12.5703125" style="3" customWidth="1"/>
    <col min="5884" max="5884" width="5.140625" style="3" customWidth="1"/>
    <col min="5885" max="5885" width="9.140625" style="3"/>
    <col min="5886" max="5886" width="4.85546875" style="3" customWidth="1"/>
    <col min="5887" max="5887" width="30.5703125" style="3" customWidth="1"/>
    <col min="5888" max="5888" width="33.85546875" style="3" customWidth="1"/>
    <col min="5889" max="5889" width="5.140625" style="3" customWidth="1"/>
    <col min="5890" max="5891" width="17.5703125" style="3" customWidth="1"/>
    <col min="5892" max="6135" width="9.140625" style="3"/>
    <col min="6136" max="6136" width="3.7109375" style="3" customWidth="1"/>
    <col min="6137" max="6137" width="96.85546875" style="3" customWidth="1"/>
    <col min="6138" max="6138" width="30.85546875" style="3" customWidth="1"/>
    <col min="6139" max="6139" width="12.5703125" style="3" customWidth="1"/>
    <col min="6140" max="6140" width="5.140625" style="3" customWidth="1"/>
    <col min="6141" max="6141" width="9.140625" style="3"/>
    <col min="6142" max="6142" width="4.85546875" style="3" customWidth="1"/>
    <col min="6143" max="6143" width="30.5703125" style="3" customWidth="1"/>
    <col min="6144" max="6144" width="33.85546875" style="3" customWidth="1"/>
    <col min="6145" max="6145" width="5.140625" style="3" customWidth="1"/>
    <col min="6146" max="6147" width="17.5703125" style="3" customWidth="1"/>
    <col min="6148" max="6391" width="9.140625" style="3"/>
    <col min="6392" max="6392" width="3.7109375" style="3" customWidth="1"/>
    <col min="6393" max="6393" width="96.85546875" style="3" customWidth="1"/>
    <col min="6394" max="6394" width="30.85546875" style="3" customWidth="1"/>
    <col min="6395" max="6395" width="12.5703125" style="3" customWidth="1"/>
    <col min="6396" max="6396" width="5.140625" style="3" customWidth="1"/>
    <col min="6397" max="6397" width="9.140625" style="3"/>
    <col min="6398" max="6398" width="4.85546875" style="3" customWidth="1"/>
    <col min="6399" max="6399" width="30.5703125" style="3" customWidth="1"/>
    <col min="6400" max="6400" width="33.85546875" style="3" customWidth="1"/>
    <col min="6401" max="6401" width="5.140625" style="3" customWidth="1"/>
    <col min="6402" max="6403" width="17.5703125" style="3" customWidth="1"/>
    <col min="6404" max="6647" width="9.140625" style="3"/>
    <col min="6648" max="6648" width="3.7109375" style="3" customWidth="1"/>
    <col min="6649" max="6649" width="96.85546875" style="3" customWidth="1"/>
    <col min="6650" max="6650" width="30.85546875" style="3" customWidth="1"/>
    <col min="6651" max="6651" width="12.5703125" style="3" customWidth="1"/>
    <col min="6652" max="6652" width="5.140625" style="3" customWidth="1"/>
    <col min="6653" max="6653" width="9.140625" style="3"/>
    <col min="6654" max="6654" width="4.85546875" style="3" customWidth="1"/>
    <col min="6655" max="6655" width="30.5703125" style="3" customWidth="1"/>
    <col min="6656" max="6656" width="33.85546875" style="3" customWidth="1"/>
    <col min="6657" max="6657" width="5.140625" style="3" customWidth="1"/>
    <col min="6658" max="6659" width="17.5703125" style="3" customWidth="1"/>
    <col min="6660" max="6903" width="9.140625" style="3"/>
    <col min="6904" max="6904" width="3.7109375" style="3" customWidth="1"/>
    <col min="6905" max="6905" width="96.85546875" style="3" customWidth="1"/>
    <col min="6906" max="6906" width="30.85546875" style="3" customWidth="1"/>
    <col min="6907" max="6907" width="12.5703125" style="3" customWidth="1"/>
    <col min="6908" max="6908" width="5.140625" style="3" customWidth="1"/>
    <col min="6909" max="6909" width="9.140625" style="3"/>
    <col min="6910" max="6910" width="4.85546875" style="3" customWidth="1"/>
    <col min="6911" max="6911" width="30.5703125" style="3" customWidth="1"/>
    <col min="6912" max="6912" width="33.85546875" style="3" customWidth="1"/>
    <col min="6913" max="6913" width="5.140625" style="3" customWidth="1"/>
    <col min="6914" max="6915" width="17.5703125" style="3" customWidth="1"/>
    <col min="6916" max="7159" width="9.140625" style="3"/>
    <col min="7160" max="7160" width="3.7109375" style="3" customWidth="1"/>
    <col min="7161" max="7161" width="96.85546875" style="3" customWidth="1"/>
    <col min="7162" max="7162" width="30.85546875" style="3" customWidth="1"/>
    <col min="7163" max="7163" width="12.5703125" style="3" customWidth="1"/>
    <col min="7164" max="7164" width="5.140625" style="3" customWidth="1"/>
    <col min="7165" max="7165" width="9.140625" style="3"/>
    <col min="7166" max="7166" width="4.85546875" style="3" customWidth="1"/>
    <col min="7167" max="7167" width="30.5703125" style="3" customWidth="1"/>
    <col min="7168" max="7168" width="33.85546875" style="3" customWidth="1"/>
    <col min="7169" max="7169" width="5.140625" style="3" customWidth="1"/>
    <col min="7170" max="7171" width="17.5703125" style="3" customWidth="1"/>
    <col min="7172" max="7415" width="9.140625" style="3"/>
    <col min="7416" max="7416" width="3.7109375" style="3" customWidth="1"/>
    <col min="7417" max="7417" width="96.85546875" style="3" customWidth="1"/>
    <col min="7418" max="7418" width="30.85546875" style="3" customWidth="1"/>
    <col min="7419" max="7419" width="12.5703125" style="3" customWidth="1"/>
    <col min="7420" max="7420" width="5.140625" style="3" customWidth="1"/>
    <col min="7421" max="7421" width="9.140625" style="3"/>
    <col min="7422" max="7422" width="4.85546875" style="3" customWidth="1"/>
    <col min="7423" max="7423" width="30.5703125" style="3" customWidth="1"/>
    <col min="7424" max="7424" width="33.85546875" style="3" customWidth="1"/>
    <col min="7425" max="7425" width="5.140625" style="3" customWidth="1"/>
    <col min="7426" max="7427" width="17.5703125" style="3" customWidth="1"/>
    <col min="7428" max="7671" width="9.140625" style="3"/>
    <col min="7672" max="7672" width="3.7109375" style="3" customWidth="1"/>
    <col min="7673" max="7673" width="96.85546875" style="3" customWidth="1"/>
    <col min="7674" max="7674" width="30.85546875" style="3" customWidth="1"/>
    <col min="7675" max="7675" width="12.5703125" style="3" customWidth="1"/>
    <col min="7676" max="7676" width="5.140625" style="3" customWidth="1"/>
    <col min="7677" max="7677" width="9.140625" style="3"/>
    <col min="7678" max="7678" width="4.85546875" style="3" customWidth="1"/>
    <col min="7679" max="7679" width="30.5703125" style="3" customWidth="1"/>
    <col min="7680" max="7680" width="33.85546875" style="3" customWidth="1"/>
    <col min="7681" max="7681" width="5.140625" style="3" customWidth="1"/>
    <col min="7682" max="7683" width="17.5703125" style="3" customWidth="1"/>
    <col min="7684" max="7927" width="9.140625" style="3"/>
    <col min="7928" max="7928" width="3.7109375" style="3" customWidth="1"/>
    <col min="7929" max="7929" width="96.85546875" style="3" customWidth="1"/>
    <col min="7930" max="7930" width="30.85546875" style="3" customWidth="1"/>
    <col min="7931" max="7931" width="12.5703125" style="3" customWidth="1"/>
    <col min="7932" max="7932" width="5.140625" style="3" customWidth="1"/>
    <col min="7933" max="7933" width="9.140625" style="3"/>
    <col min="7934" max="7934" width="4.85546875" style="3" customWidth="1"/>
    <col min="7935" max="7935" width="30.5703125" style="3" customWidth="1"/>
    <col min="7936" max="7936" width="33.85546875" style="3" customWidth="1"/>
    <col min="7937" max="7937" width="5.140625" style="3" customWidth="1"/>
    <col min="7938" max="7939" width="17.5703125" style="3" customWidth="1"/>
    <col min="7940" max="8183" width="9.140625" style="3"/>
    <col min="8184" max="8184" width="3.7109375" style="3" customWidth="1"/>
    <col min="8185" max="8185" width="96.85546875" style="3" customWidth="1"/>
    <col min="8186" max="8186" width="30.85546875" style="3" customWidth="1"/>
    <col min="8187" max="8187" width="12.5703125" style="3" customWidth="1"/>
    <col min="8188" max="8188" width="5.140625" style="3" customWidth="1"/>
    <col min="8189" max="8189" width="9.140625" style="3"/>
    <col min="8190" max="8190" width="4.85546875" style="3" customWidth="1"/>
    <col min="8191" max="8191" width="30.5703125" style="3" customWidth="1"/>
    <col min="8192" max="8192" width="33.85546875" style="3" customWidth="1"/>
    <col min="8193" max="8193" width="5.140625" style="3" customWidth="1"/>
    <col min="8194" max="8195" width="17.5703125" style="3" customWidth="1"/>
    <col min="8196" max="8439" width="9.140625" style="3"/>
    <col min="8440" max="8440" width="3.7109375" style="3" customWidth="1"/>
    <col min="8441" max="8441" width="96.85546875" style="3" customWidth="1"/>
    <col min="8442" max="8442" width="30.85546875" style="3" customWidth="1"/>
    <col min="8443" max="8443" width="12.5703125" style="3" customWidth="1"/>
    <col min="8444" max="8444" width="5.140625" style="3" customWidth="1"/>
    <col min="8445" max="8445" width="9.140625" style="3"/>
    <col min="8446" max="8446" width="4.85546875" style="3" customWidth="1"/>
    <col min="8447" max="8447" width="30.5703125" style="3" customWidth="1"/>
    <col min="8448" max="8448" width="33.85546875" style="3" customWidth="1"/>
    <col min="8449" max="8449" width="5.140625" style="3" customWidth="1"/>
    <col min="8450" max="8451" width="17.5703125" style="3" customWidth="1"/>
    <col min="8452" max="8695" width="9.140625" style="3"/>
    <col min="8696" max="8696" width="3.7109375" style="3" customWidth="1"/>
    <col min="8697" max="8697" width="96.85546875" style="3" customWidth="1"/>
    <col min="8698" max="8698" width="30.85546875" style="3" customWidth="1"/>
    <col min="8699" max="8699" width="12.5703125" style="3" customWidth="1"/>
    <col min="8700" max="8700" width="5.140625" style="3" customWidth="1"/>
    <col min="8701" max="8701" width="9.140625" style="3"/>
    <col min="8702" max="8702" width="4.85546875" style="3" customWidth="1"/>
    <col min="8703" max="8703" width="30.5703125" style="3" customWidth="1"/>
    <col min="8704" max="8704" width="33.85546875" style="3" customWidth="1"/>
    <col min="8705" max="8705" width="5.140625" style="3" customWidth="1"/>
    <col min="8706" max="8707" width="17.5703125" style="3" customWidth="1"/>
    <col min="8708" max="8951" width="9.140625" style="3"/>
    <col min="8952" max="8952" width="3.7109375" style="3" customWidth="1"/>
    <col min="8953" max="8953" width="96.85546875" style="3" customWidth="1"/>
    <col min="8954" max="8954" width="30.85546875" style="3" customWidth="1"/>
    <col min="8955" max="8955" width="12.5703125" style="3" customWidth="1"/>
    <col min="8956" max="8956" width="5.140625" style="3" customWidth="1"/>
    <col min="8957" max="8957" width="9.140625" style="3"/>
    <col min="8958" max="8958" width="4.85546875" style="3" customWidth="1"/>
    <col min="8959" max="8959" width="30.5703125" style="3" customWidth="1"/>
    <col min="8960" max="8960" width="33.85546875" style="3" customWidth="1"/>
    <col min="8961" max="8961" width="5.140625" style="3" customWidth="1"/>
    <col min="8962" max="8963" width="17.5703125" style="3" customWidth="1"/>
    <col min="8964" max="9207" width="9.140625" style="3"/>
    <col min="9208" max="9208" width="3.7109375" style="3" customWidth="1"/>
    <col min="9209" max="9209" width="96.85546875" style="3" customWidth="1"/>
    <col min="9210" max="9210" width="30.85546875" style="3" customWidth="1"/>
    <col min="9211" max="9211" width="12.5703125" style="3" customWidth="1"/>
    <col min="9212" max="9212" width="5.140625" style="3" customWidth="1"/>
    <col min="9213" max="9213" width="9.140625" style="3"/>
    <col min="9214" max="9214" width="4.85546875" style="3" customWidth="1"/>
    <col min="9215" max="9215" width="30.5703125" style="3" customWidth="1"/>
    <col min="9216" max="9216" width="33.85546875" style="3" customWidth="1"/>
    <col min="9217" max="9217" width="5.140625" style="3" customWidth="1"/>
    <col min="9218" max="9219" width="17.5703125" style="3" customWidth="1"/>
    <col min="9220" max="9463" width="9.140625" style="3"/>
    <col min="9464" max="9464" width="3.7109375" style="3" customWidth="1"/>
    <col min="9465" max="9465" width="96.85546875" style="3" customWidth="1"/>
    <col min="9466" max="9466" width="30.85546875" style="3" customWidth="1"/>
    <col min="9467" max="9467" width="12.5703125" style="3" customWidth="1"/>
    <col min="9468" max="9468" width="5.140625" style="3" customWidth="1"/>
    <col min="9469" max="9469" width="9.140625" style="3"/>
    <col min="9470" max="9470" width="4.85546875" style="3" customWidth="1"/>
    <col min="9471" max="9471" width="30.5703125" style="3" customWidth="1"/>
    <col min="9472" max="9472" width="33.85546875" style="3" customWidth="1"/>
    <col min="9473" max="9473" width="5.140625" style="3" customWidth="1"/>
    <col min="9474" max="9475" width="17.5703125" style="3" customWidth="1"/>
    <col min="9476" max="9719" width="9.140625" style="3"/>
    <col min="9720" max="9720" width="3.7109375" style="3" customWidth="1"/>
    <col min="9721" max="9721" width="96.85546875" style="3" customWidth="1"/>
    <col min="9722" max="9722" width="30.85546875" style="3" customWidth="1"/>
    <col min="9723" max="9723" width="12.5703125" style="3" customWidth="1"/>
    <col min="9724" max="9724" width="5.140625" style="3" customWidth="1"/>
    <col min="9725" max="9725" width="9.140625" style="3"/>
    <col min="9726" max="9726" width="4.85546875" style="3" customWidth="1"/>
    <col min="9727" max="9727" width="30.5703125" style="3" customWidth="1"/>
    <col min="9728" max="9728" width="33.85546875" style="3" customWidth="1"/>
    <col min="9729" max="9729" width="5.140625" style="3" customWidth="1"/>
    <col min="9730" max="9731" width="17.5703125" style="3" customWidth="1"/>
    <col min="9732" max="9975" width="9.140625" style="3"/>
    <col min="9976" max="9976" width="3.7109375" style="3" customWidth="1"/>
    <col min="9977" max="9977" width="96.85546875" style="3" customWidth="1"/>
    <col min="9978" max="9978" width="30.85546875" style="3" customWidth="1"/>
    <col min="9979" max="9979" width="12.5703125" style="3" customWidth="1"/>
    <col min="9980" max="9980" width="5.140625" style="3" customWidth="1"/>
    <col min="9981" max="9981" width="9.140625" style="3"/>
    <col min="9982" max="9982" width="4.85546875" style="3" customWidth="1"/>
    <col min="9983" max="9983" width="30.5703125" style="3" customWidth="1"/>
    <col min="9984" max="9984" width="33.85546875" style="3" customWidth="1"/>
    <col min="9985" max="9985" width="5.140625" style="3" customWidth="1"/>
    <col min="9986" max="9987" width="17.5703125" style="3" customWidth="1"/>
    <col min="9988" max="10231" width="9.140625" style="3"/>
    <col min="10232" max="10232" width="3.7109375" style="3" customWidth="1"/>
    <col min="10233" max="10233" width="96.85546875" style="3" customWidth="1"/>
    <col min="10234" max="10234" width="30.85546875" style="3" customWidth="1"/>
    <col min="10235" max="10235" width="12.5703125" style="3" customWidth="1"/>
    <col min="10236" max="10236" width="5.140625" style="3" customWidth="1"/>
    <col min="10237" max="10237" width="9.140625" style="3"/>
    <col min="10238" max="10238" width="4.85546875" style="3" customWidth="1"/>
    <col min="10239" max="10239" width="30.5703125" style="3" customWidth="1"/>
    <col min="10240" max="10240" width="33.85546875" style="3" customWidth="1"/>
    <col min="10241" max="10241" width="5.140625" style="3" customWidth="1"/>
    <col min="10242" max="10243" width="17.5703125" style="3" customWidth="1"/>
    <col min="10244" max="10487" width="9.140625" style="3"/>
    <col min="10488" max="10488" width="3.7109375" style="3" customWidth="1"/>
    <col min="10489" max="10489" width="96.85546875" style="3" customWidth="1"/>
    <col min="10490" max="10490" width="30.85546875" style="3" customWidth="1"/>
    <col min="10491" max="10491" width="12.5703125" style="3" customWidth="1"/>
    <col min="10492" max="10492" width="5.140625" style="3" customWidth="1"/>
    <col min="10493" max="10493" width="9.140625" style="3"/>
    <col min="10494" max="10494" width="4.85546875" style="3" customWidth="1"/>
    <col min="10495" max="10495" width="30.5703125" style="3" customWidth="1"/>
    <col min="10496" max="10496" width="33.85546875" style="3" customWidth="1"/>
    <col min="10497" max="10497" width="5.140625" style="3" customWidth="1"/>
    <col min="10498" max="10499" width="17.5703125" style="3" customWidth="1"/>
    <col min="10500" max="10743" width="9.140625" style="3"/>
    <col min="10744" max="10744" width="3.7109375" style="3" customWidth="1"/>
    <col min="10745" max="10745" width="96.85546875" style="3" customWidth="1"/>
    <col min="10746" max="10746" width="30.85546875" style="3" customWidth="1"/>
    <col min="10747" max="10747" width="12.5703125" style="3" customWidth="1"/>
    <col min="10748" max="10748" width="5.140625" style="3" customWidth="1"/>
    <col min="10749" max="10749" width="9.140625" style="3"/>
    <col min="10750" max="10750" width="4.85546875" style="3" customWidth="1"/>
    <col min="10751" max="10751" width="30.5703125" style="3" customWidth="1"/>
    <col min="10752" max="10752" width="33.85546875" style="3" customWidth="1"/>
    <col min="10753" max="10753" width="5.140625" style="3" customWidth="1"/>
    <col min="10754" max="10755" width="17.5703125" style="3" customWidth="1"/>
    <col min="10756" max="10999" width="9.140625" style="3"/>
    <col min="11000" max="11000" width="3.7109375" style="3" customWidth="1"/>
    <col min="11001" max="11001" width="96.85546875" style="3" customWidth="1"/>
    <col min="11002" max="11002" width="30.85546875" style="3" customWidth="1"/>
    <col min="11003" max="11003" width="12.5703125" style="3" customWidth="1"/>
    <col min="11004" max="11004" width="5.140625" style="3" customWidth="1"/>
    <col min="11005" max="11005" width="9.140625" style="3"/>
    <col min="11006" max="11006" width="4.85546875" style="3" customWidth="1"/>
    <col min="11007" max="11007" width="30.5703125" style="3" customWidth="1"/>
    <col min="11008" max="11008" width="33.85546875" style="3" customWidth="1"/>
    <col min="11009" max="11009" width="5.140625" style="3" customWidth="1"/>
    <col min="11010" max="11011" width="17.5703125" style="3" customWidth="1"/>
    <col min="11012" max="11255" width="9.140625" style="3"/>
    <col min="11256" max="11256" width="3.7109375" style="3" customWidth="1"/>
    <col min="11257" max="11257" width="96.85546875" style="3" customWidth="1"/>
    <col min="11258" max="11258" width="30.85546875" style="3" customWidth="1"/>
    <col min="11259" max="11259" width="12.5703125" style="3" customWidth="1"/>
    <col min="11260" max="11260" width="5.140625" style="3" customWidth="1"/>
    <col min="11261" max="11261" width="9.140625" style="3"/>
    <col min="11262" max="11262" width="4.85546875" style="3" customWidth="1"/>
    <col min="11263" max="11263" width="30.5703125" style="3" customWidth="1"/>
    <col min="11264" max="11264" width="33.85546875" style="3" customWidth="1"/>
    <col min="11265" max="11265" width="5.140625" style="3" customWidth="1"/>
    <col min="11266" max="11267" width="17.5703125" style="3" customWidth="1"/>
    <col min="11268" max="11511" width="9.140625" style="3"/>
    <col min="11512" max="11512" width="3.7109375" style="3" customWidth="1"/>
    <col min="11513" max="11513" width="96.85546875" style="3" customWidth="1"/>
    <col min="11514" max="11514" width="30.85546875" style="3" customWidth="1"/>
    <col min="11515" max="11515" width="12.5703125" style="3" customWidth="1"/>
    <col min="11516" max="11516" width="5.140625" style="3" customWidth="1"/>
    <col min="11517" max="11517" width="9.140625" style="3"/>
    <col min="11518" max="11518" width="4.85546875" style="3" customWidth="1"/>
    <col min="11519" max="11519" width="30.5703125" style="3" customWidth="1"/>
    <col min="11520" max="11520" width="33.85546875" style="3" customWidth="1"/>
    <col min="11521" max="11521" width="5.140625" style="3" customWidth="1"/>
    <col min="11522" max="11523" width="17.5703125" style="3" customWidth="1"/>
    <col min="11524" max="11767" width="9.140625" style="3"/>
    <col min="11768" max="11768" width="3.7109375" style="3" customWidth="1"/>
    <col min="11769" max="11769" width="96.85546875" style="3" customWidth="1"/>
    <col min="11770" max="11770" width="30.85546875" style="3" customWidth="1"/>
    <col min="11771" max="11771" width="12.5703125" style="3" customWidth="1"/>
    <col min="11772" max="11772" width="5.140625" style="3" customWidth="1"/>
    <col min="11773" max="11773" width="9.140625" style="3"/>
    <col min="11774" max="11774" width="4.85546875" style="3" customWidth="1"/>
    <col min="11775" max="11775" width="30.5703125" style="3" customWidth="1"/>
    <col min="11776" max="11776" width="33.85546875" style="3" customWidth="1"/>
    <col min="11777" max="11777" width="5.140625" style="3" customWidth="1"/>
    <col min="11778" max="11779" width="17.5703125" style="3" customWidth="1"/>
    <col min="11780" max="12023" width="9.140625" style="3"/>
    <col min="12024" max="12024" width="3.7109375" style="3" customWidth="1"/>
    <col min="12025" max="12025" width="96.85546875" style="3" customWidth="1"/>
    <col min="12026" max="12026" width="30.85546875" style="3" customWidth="1"/>
    <col min="12027" max="12027" width="12.5703125" style="3" customWidth="1"/>
    <col min="12028" max="12028" width="5.140625" style="3" customWidth="1"/>
    <col min="12029" max="12029" width="9.140625" style="3"/>
    <col min="12030" max="12030" width="4.85546875" style="3" customWidth="1"/>
    <col min="12031" max="12031" width="30.5703125" style="3" customWidth="1"/>
    <col min="12032" max="12032" width="33.85546875" style="3" customWidth="1"/>
    <col min="12033" max="12033" width="5.140625" style="3" customWidth="1"/>
    <col min="12034" max="12035" width="17.5703125" style="3" customWidth="1"/>
    <col min="12036" max="12279" width="9.140625" style="3"/>
    <col min="12280" max="12280" width="3.7109375" style="3" customWidth="1"/>
    <col min="12281" max="12281" width="96.85546875" style="3" customWidth="1"/>
    <col min="12282" max="12282" width="30.85546875" style="3" customWidth="1"/>
    <col min="12283" max="12283" width="12.5703125" style="3" customWidth="1"/>
    <col min="12284" max="12284" width="5.140625" style="3" customWidth="1"/>
    <col min="12285" max="12285" width="9.140625" style="3"/>
    <col min="12286" max="12286" width="4.85546875" style="3" customWidth="1"/>
    <col min="12287" max="12287" width="30.5703125" style="3" customWidth="1"/>
    <col min="12288" max="12288" width="33.85546875" style="3" customWidth="1"/>
    <col min="12289" max="12289" width="5.140625" style="3" customWidth="1"/>
    <col min="12290" max="12291" width="17.5703125" style="3" customWidth="1"/>
    <col min="12292" max="12535" width="9.140625" style="3"/>
    <col min="12536" max="12536" width="3.7109375" style="3" customWidth="1"/>
    <col min="12537" max="12537" width="96.85546875" style="3" customWidth="1"/>
    <col min="12538" max="12538" width="30.85546875" style="3" customWidth="1"/>
    <col min="12539" max="12539" width="12.5703125" style="3" customWidth="1"/>
    <col min="12540" max="12540" width="5.140625" style="3" customWidth="1"/>
    <col min="12541" max="12541" width="9.140625" style="3"/>
    <col min="12542" max="12542" width="4.85546875" style="3" customWidth="1"/>
    <col min="12543" max="12543" width="30.5703125" style="3" customWidth="1"/>
    <col min="12544" max="12544" width="33.85546875" style="3" customWidth="1"/>
    <col min="12545" max="12545" width="5.140625" style="3" customWidth="1"/>
    <col min="12546" max="12547" width="17.5703125" style="3" customWidth="1"/>
    <col min="12548" max="12791" width="9.140625" style="3"/>
    <col min="12792" max="12792" width="3.7109375" style="3" customWidth="1"/>
    <col min="12793" max="12793" width="96.85546875" style="3" customWidth="1"/>
    <col min="12794" max="12794" width="30.85546875" style="3" customWidth="1"/>
    <col min="12795" max="12795" width="12.5703125" style="3" customWidth="1"/>
    <col min="12796" max="12796" width="5.140625" style="3" customWidth="1"/>
    <col min="12797" max="12797" width="9.140625" style="3"/>
    <col min="12798" max="12798" width="4.85546875" style="3" customWidth="1"/>
    <col min="12799" max="12799" width="30.5703125" style="3" customWidth="1"/>
    <col min="12800" max="12800" width="33.85546875" style="3" customWidth="1"/>
    <col min="12801" max="12801" width="5.140625" style="3" customWidth="1"/>
    <col min="12802" max="12803" width="17.5703125" style="3" customWidth="1"/>
    <col min="12804" max="13047" width="9.140625" style="3"/>
    <col min="13048" max="13048" width="3.7109375" style="3" customWidth="1"/>
    <col min="13049" max="13049" width="96.85546875" style="3" customWidth="1"/>
    <col min="13050" max="13050" width="30.85546875" style="3" customWidth="1"/>
    <col min="13051" max="13051" width="12.5703125" style="3" customWidth="1"/>
    <col min="13052" max="13052" width="5.140625" style="3" customWidth="1"/>
    <col min="13053" max="13053" width="9.140625" style="3"/>
    <col min="13054" max="13054" width="4.85546875" style="3" customWidth="1"/>
    <col min="13055" max="13055" width="30.5703125" style="3" customWidth="1"/>
    <col min="13056" max="13056" width="33.85546875" style="3" customWidth="1"/>
    <col min="13057" max="13057" width="5.140625" style="3" customWidth="1"/>
    <col min="13058" max="13059" width="17.5703125" style="3" customWidth="1"/>
    <col min="13060" max="13303" width="9.140625" style="3"/>
    <col min="13304" max="13304" width="3.7109375" style="3" customWidth="1"/>
    <col min="13305" max="13305" width="96.85546875" style="3" customWidth="1"/>
    <col min="13306" max="13306" width="30.85546875" style="3" customWidth="1"/>
    <col min="13307" max="13307" width="12.5703125" style="3" customWidth="1"/>
    <col min="13308" max="13308" width="5.140625" style="3" customWidth="1"/>
    <col min="13309" max="13309" width="9.140625" style="3"/>
    <col min="13310" max="13310" width="4.85546875" style="3" customWidth="1"/>
    <col min="13311" max="13311" width="30.5703125" style="3" customWidth="1"/>
    <col min="13312" max="13312" width="33.85546875" style="3" customWidth="1"/>
    <col min="13313" max="13313" width="5.140625" style="3" customWidth="1"/>
    <col min="13314" max="13315" width="17.5703125" style="3" customWidth="1"/>
    <col min="13316" max="13559" width="9.140625" style="3"/>
    <col min="13560" max="13560" width="3.7109375" style="3" customWidth="1"/>
    <col min="13561" max="13561" width="96.85546875" style="3" customWidth="1"/>
    <col min="13562" max="13562" width="30.85546875" style="3" customWidth="1"/>
    <col min="13563" max="13563" width="12.5703125" style="3" customWidth="1"/>
    <col min="13564" max="13564" width="5.140625" style="3" customWidth="1"/>
    <col min="13565" max="13565" width="9.140625" style="3"/>
    <col min="13566" max="13566" width="4.85546875" style="3" customWidth="1"/>
    <col min="13567" max="13567" width="30.5703125" style="3" customWidth="1"/>
    <col min="13568" max="13568" width="33.85546875" style="3" customWidth="1"/>
    <col min="13569" max="13569" width="5.140625" style="3" customWidth="1"/>
    <col min="13570" max="13571" width="17.5703125" style="3" customWidth="1"/>
    <col min="13572" max="13815" width="9.140625" style="3"/>
    <col min="13816" max="13816" width="3.7109375" style="3" customWidth="1"/>
    <col min="13817" max="13817" width="96.85546875" style="3" customWidth="1"/>
    <col min="13818" max="13818" width="30.85546875" style="3" customWidth="1"/>
    <col min="13819" max="13819" width="12.5703125" style="3" customWidth="1"/>
    <col min="13820" max="13820" width="5.140625" style="3" customWidth="1"/>
    <col min="13821" max="13821" width="9.140625" style="3"/>
    <col min="13822" max="13822" width="4.85546875" style="3" customWidth="1"/>
    <col min="13823" max="13823" width="30.5703125" style="3" customWidth="1"/>
    <col min="13824" max="13824" width="33.85546875" style="3" customWidth="1"/>
    <col min="13825" max="13825" width="5.140625" style="3" customWidth="1"/>
    <col min="13826" max="13827" width="17.5703125" style="3" customWidth="1"/>
    <col min="13828" max="14071" width="9.140625" style="3"/>
    <col min="14072" max="14072" width="3.7109375" style="3" customWidth="1"/>
    <col min="14073" max="14073" width="96.85546875" style="3" customWidth="1"/>
    <col min="14074" max="14074" width="30.85546875" style="3" customWidth="1"/>
    <col min="14075" max="14075" width="12.5703125" style="3" customWidth="1"/>
    <col min="14076" max="14076" width="5.140625" style="3" customWidth="1"/>
    <col min="14077" max="14077" width="9.140625" style="3"/>
    <col min="14078" max="14078" width="4.85546875" style="3" customWidth="1"/>
    <col min="14079" max="14079" width="30.5703125" style="3" customWidth="1"/>
    <col min="14080" max="14080" width="33.85546875" style="3" customWidth="1"/>
    <col min="14081" max="14081" width="5.140625" style="3" customWidth="1"/>
    <col min="14082" max="14083" width="17.5703125" style="3" customWidth="1"/>
    <col min="14084" max="14327" width="9.140625" style="3"/>
    <col min="14328" max="14328" width="3.7109375" style="3" customWidth="1"/>
    <col min="14329" max="14329" width="96.85546875" style="3" customWidth="1"/>
    <col min="14330" max="14330" width="30.85546875" style="3" customWidth="1"/>
    <col min="14331" max="14331" width="12.5703125" style="3" customWidth="1"/>
    <col min="14332" max="14332" width="5.140625" style="3" customWidth="1"/>
    <col min="14333" max="14333" width="9.140625" style="3"/>
    <col min="14334" max="14334" width="4.85546875" style="3" customWidth="1"/>
    <col min="14335" max="14335" width="30.5703125" style="3" customWidth="1"/>
    <col min="14336" max="14336" width="33.85546875" style="3" customWidth="1"/>
    <col min="14337" max="14337" width="5.140625" style="3" customWidth="1"/>
    <col min="14338" max="14339" width="17.5703125" style="3" customWidth="1"/>
    <col min="14340" max="14583" width="9.140625" style="3"/>
    <col min="14584" max="14584" width="3.7109375" style="3" customWidth="1"/>
    <col min="14585" max="14585" width="96.85546875" style="3" customWidth="1"/>
    <col min="14586" max="14586" width="30.85546875" style="3" customWidth="1"/>
    <col min="14587" max="14587" width="12.5703125" style="3" customWidth="1"/>
    <col min="14588" max="14588" width="5.140625" style="3" customWidth="1"/>
    <col min="14589" max="14589" width="9.140625" style="3"/>
    <col min="14590" max="14590" width="4.85546875" style="3" customWidth="1"/>
    <col min="14591" max="14591" width="30.5703125" style="3" customWidth="1"/>
    <col min="14592" max="14592" width="33.85546875" style="3" customWidth="1"/>
    <col min="14593" max="14593" width="5.140625" style="3" customWidth="1"/>
    <col min="14594" max="14595" width="17.5703125" style="3" customWidth="1"/>
    <col min="14596" max="14839" width="9.140625" style="3"/>
    <col min="14840" max="14840" width="3.7109375" style="3" customWidth="1"/>
    <col min="14841" max="14841" width="96.85546875" style="3" customWidth="1"/>
    <col min="14842" max="14842" width="30.85546875" style="3" customWidth="1"/>
    <col min="14843" max="14843" width="12.5703125" style="3" customWidth="1"/>
    <col min="14844" max="14844" width="5.140625" style="3" customWidth="1"/>
    <col min="14845" max="14845" width="9.140625" style="3"/>
    <col min="14846" max="14846" width="4.85546875" style="3" customWidth="1"/>
    <col min="14847" max="14847" width="30.5703125" style="3" customWidth="1"/>
    <col min="14848" max="14848" width="33.85546875" style="3" customWidth="1"/>
    <col min="14849" max="14849" width="5.140625" style="3" customWidth="1"/>
    <col min="14850" max="14851" width="17.5703125" style="3" customWidth="1"/>
    <col min="14852" max="15095" width="9.140625" style="3"/>
    <col min="15096" max="15096" width="3.7109375" style="3" customWidth="1"/>
    <col min="15097" max="15097" width="96.85546875" style="3" customWidth="1"/>
    <col min="15098" max="15098" width="30.85546875" style="3" customWidth="1"/>
    <col min="15099" max="15099" width="12.5703125" style="3" customWidth="1"/>
    <col min="15100" max="15100" width="5.140625" style="3" customWidth="1"/>
    <col min="15101" max="15101" width="9.140625" style="3"/>
    <col min="15102" max="15102" width="4.85546875" style="3" customWidth="1"/>
    <col min="15103" max="15103" width="30.5703125" style="3" customWidth="1"/>
    <col min="15104" max="15104" width="33.85546875" style="3" customWidth="1"/>
    <col min="15105" max="15105" width="5.140625" style="3" customWidth="1"/>
    <col min="15106" max="15107" width="17.5703125" style="3" customWidth="1"/>
    <col min="15108" max="15351" width="9.140625" style="3"/>
    <col min="15352" max="15352" width="3.7109375" style="3" customWidth="1"/>
    <col min="15353" max="15353" width="96.85546875" style="3" customWidth="1"/>
    <col min="15354" max="15354" width="30.85546875" style="3" customWidth="1"/>
    <col min="15355" max="15355" width="12.5703125" style="3" customWidth="1"/>
    <col min="15356" max="15356" width="5.140625" style="3" customWidth="1"/>
    <col min="15357" max="15357" width="9.140625" style="3"/>
    <col min="15358" max="15358" width="4.85546875" style="3" customWidth="1"/>
    <col min="15359" max="15359" width="30.5703125" style="3" customWidth="1"/>
    <col min="15360" max="15360" width="33.85546875" style="3" customWidth="1"/>
    <col min="15361" max="15361" width="5.140625" style="3" customWidth="1"/>
    <col min="15362" max="15363" width="17.5703125" style="3" customWidth="1"/>
    <col min="15364" max="15607" width="9.140625" style="3"/>
    <col min="15608" max="15608" width="3.7109375" style="3" customWidth="1"/>
    <col min="15609" max="15609" width="96.85546875" style="3" customWidth="1"/>
    <col min="15610" max="15610" width="30.85546875" style="3" customWidth="1"/>
    <col min="15611" max="15611" width="12.5703125" style="3" customWidth="1"/>
    <col min="15612" max="15612" width="5.140625" style="3" customWidth="1"/>
    <col min="15613" max="15613" width="9.140625" style="3"/>
    <col min="15614" max="15614" width="4.85546875" style="3" customWidth="1"/>
    <col min="15615" max="15615" width="30.5703125" style="3" customWidth="1"/>
    <col min="15616" max="15616" width="33.85546875" style="3" customWidth="1"/>
    <col min="15617" max="15617" width="5.140625" style="3" customWidth="1"/>
    <col min="15618" max="15619" width="17.5703125" style="3" customWidth="1"/>
    <col min="15620" max="15863" width="9.140625" style="3"/>
    <col min="15864" max="15864" width="3.7109375" style="3" customWidth="1"/>
    <col min="15865" max="15865" width="96.85546875" style="3" customWidth="1"/>
    <col min="15866" max="15866" width="30.85546875" style="3" customWidth="1"/>
    <col min="15867" max="15867" width="12.5703125" style="3" customWidth="1"/>
    <col min="15868" max="15868" width="5.140625" style="3" customWidth="1"/>
    <col min="15869" max="15869" width="9.140625" style="3"/>
    <col min="15870" max="15870" width="4.85546875" style="3" customWidth="1"/>
    <col min="15871" max="15871" width="30.5703125" style="3" customWidth="1"/>
    <col min="15872" max="15872" width="33.85546875" style="3" customWidth="1"/>
    <col min="15873" max="15873" width="5.140625" style="3" customWidth="1"/>
    <col min="15874" max="15875" width="17.5703125" style="3" customWidth="1"/>
    <col min="15876" max="16119" width="9.140625" style="3"/>
    <col min="16120" max="16120" width="3.7109375" style="3" customWidth="1"/>
    <col min="16121" max="16121" width="96.85546875" style="3" customWidth="1"/>
    <col min="16122" max="16122" width="30.85546875" style="3" customWidth="1"/>
    <col min="16123" max="16123" width="12.5703125" style="3" customWidth="1"/>
    <col min="16124" max="16124" width="5.140625" style="3" customWidth="1"/>
    <col min="16125" max="16125" width="9.140625" style="3"/>
    <col min="16126" max="16126" width="4.85546875" style="3" customWidth="1"/>
    <col min="16127" max="16127" width="30.5703125" style="3" customWidth="1"/>
    <col min="16128" max="16128" width="33.85546875" style="3" customWidth="1"/>
    <col min="16129" max="16129" width="5.140625" style="3" customWidth="1"/>
    <col min="16130" max="16131" width="17.5703125" style="3" customWidth="1"/>
    <col min="16132" max="16384" width="9.140625" style="3"/>
  </cols>
  <sheetData>
    <row r="1" spans="1:3" ht="48" customHeight="1" x14ac:dyDescent="0.2">
      <c r="A1" s="1"/>
      <c r="B1" s="2" t="s">
        <v>0</v>
      </c>
      <c r="C1" s="2"/>
    </row>
    <row r="2" spans="1:3" x14ac:dyDescent="0.2">
      <c r="A2" s="1"/>
      <c r="B2" s="4" t="s">
        <v>1</v>
      </c>
      <c r="C2" s="5">
        <f ca="1">TODAY()</f>
        <v>44944</v>
      </c>
    </row>
    <row r="3" spans="1:3" x14ac:dyDescent="0.2">
      <c r="A3" s="1"/>
      <c r="B3" s="6" t="s">
        <v>2</v>
      </c>
      <c r="C3" s="7"/>
    </row>
    <row r="4" spans="1:3" ht="25.5" x14ac:dyDescent="0.2">
      <c r="A4" s="8"/>
      <c r="B4" s="9" t="str">
        <f>[1]И1!D13</f>
        <v>Субъект Российской Федерации</v>
      </c>
      <c r="C4" s="10" t="str">
        <f>[1]И1!E13</f>
        <v>Новосибирская область</v>
      </c>
    </row>
    <row r="5" spans="1:3" ht="15.95" customHeight="1" x14ac:dyDescent="0.2">
      <c r="A5" s="8"/>
      <c r="B5" s="9" t="str">
        <f>[1]И1!D14</f>
        <v>Тип муниципального образования (выберите из списка)</v>
      </c>
      <c r="C5" s="10" t="str">
        <f>[1]И1!E14</f>
        <v>г. Барабинск</v>
      </c>
    </row>
    <row r="6" spans="1:3" x14ac:dyDescent="0.2">
      <c r="A6" s="8"/>
      <c r="B6" s="9" t="str">
        <f>IF([1]И1!E15="","",[1]И1!D15)</f>
        <v/>
      </c>
      <c r="C6" s="7" t="str">
        <f>IF([1]И1!E15="","",[1]И1!E15)</f>
        <v/>
      </c>
    </row>
    <row r="7" spans="1:3" x14ac:dyDescent="0.2">
      <c r="A7" s="8"/>
      <c r="B7" s="9" t="str">
        <f>[1]И1!D16</f>
        <v>Код ОКТМО</v>
      </c>
      <c r="C7" s="11" t="str">
        <f>[1]И1!E16</f>
        <v>50604101001</v>
      </c>
    </row>
    <row r="8" spans="1:3" x14ac:dyDescent="0.2">
      <c r="A8" s="8"/>
      <c r="B8" s="12" t="str">
        <f>[1]И1!D17</f>
        <v>Система теплоснабжения</v>
      </c>
      <c r="C8" s="13">
        <f>[1]И1!E17</f>
        <v>0</v>
      </c>
    </row>
    <row r="9" spans="1:3" x14ac:dyDescent="0.2">
      <c r="A9" s="8"/>
      <c r="B9" s="9" t="str">
        <f>[1]И1!D8</f>
        <v>Период регулирования (i)-й</v>
      </c>
      <c r="C9" s="14">
        <f>[1]И1!E8</f>
        <v>2023</v>
      </c>
    </row>
    <row r="10" spans="1:3" x14ac:dyDescent="0.2">
      <c r="A10" s="8"/>
      <c r="B10" s="9" t="str">
        <f>[1]И1!D9</f>
        <v>Период регулирования (i-1)-й</v>
      </c>
      <c r="C10" s="14">
        <f>[1]И1!E9</f>
        <v>2022</v>
      </c>
    </row>
    <row r="11" spans="1:3" x14ac:dyDescent="0.2">
      <c r="A11" s="8"/>
      <c r="B11" s="9" t="str">
        <f>[1]И1!D10</f>
        <v>Период регулирования (i-2)-й</v>
      </c>
      <c r="C11" s="14">
        <f>[1]И1!E10</f>
        <v>2021</v>
      </c>
    </row>
    <row r="12" spans="1:3" x14ac:dyDescent="0.2">
      <c r="A12" s="8"/>
      <c r="B12" s="9" t="str">
        <f>[1]И1!D11</f>
        <v>Базовый год (б)</v>
      </c>
      <c r="C12" s="14">
        <f>[1]И1!E11</f>
        <v>2019</v>
      </c>
    </row>
    <row r="13" spans="1:3" x14ac:dyDescent="0.2">
      <c r="A13" s="8"/>
      <c r="B13" s="9" t="str">
        <f>[1]И1!D18</f>
        <v>Вид топлива, использование которого преобладает в системе теплоснабжения</v>
      </c>
      <c r="C13" s="15" t="str">
        <f>[1]И1!E18</f>
        <v>Газ</v>
      </c>
    </row>
    <row r="14" spans="1:3" ht="26.25" customHeight="1" thickBot="1" x14ac:dyDescent="0.25">
      <c r="A14" s="16" t="s">
        <v>3</v>
      </c>
      <c r="B14" s="16"/>
      <c r="C14" s="16"/>
    </row>
    <row r="15" spans="1:3" x14ac:dyDescent="0.2">
      <c r="A15" s="17" t="s">
        <v>4</v>
      </c>
      <c r="B15" s="18" t="s">
        <v>5</v>
      </c>
      <c r="C15" s="19" t="s">
        <v>6</v>
      </c>
    </row>
    <row r="16" spans="1:3" x14ac:dyDescent="0.2">
      <c r="A16" s="20">
        <v>1</v>
      </c>
      <c r="B16" s="21">
        <v>2</v>
      </c>
      <c r="C16" s="22">
        <v>3</v>
      </c>
    </row>
    <row r="17" spans="1:3" x14ac:dyDescent="0.2">
      <c r="A17" s="23">
        <v>1</v>
      </c>
      <c r="B17" s="24" t="s">
        <v>7</v>
      </c>
      <c r="C17" s="25">
        <f>SUM(C18:C23)</f>
        <v>2956.4546204062603</v>
      </c>
    </row>
    <row r="18" spans="1:3" ht="42.75" x14ac:dyDescent="0.2">
      <c r="A18" s="23" t="s">
        <v>8</v>
      </c>
      <c r="B18" s="26" t="s">
        <v>9</v>
      </c>
      <c r="C18" s="27">
        <f>[1]С1!F12</f>
        <v>912.75572352910331</v>
      </c>
    </row>
    <row r="19" spans="1:3" ht="42.75" x14ac:dyDescent="0.2">
      <c r="A19" s="23" t="s">
        <v>10</v>
      </c>
      <c r="B19" s="26" t="s">
        <v>11</v>
      </c>
      <c r="C19" s="27">
        <f>[1]С2!F12</f>
        <v>1417.1988714728468</v>
      </c>
    </row>
    <row r="20" spans="1:3" ht="30" x14ac:dyDescent="0.2">
      <c r="A20" s="23" t="s">
        <v>12</v>
      </c>
      <c r="B20" s="26" t="s">
        <v>13</v>
      </c>
      <c r="C20" s="27">
        <f>[1]С3!F12</f>
        <v>338.91092195632854</v>
      </c>
    </row>
    <row r="21" spans="1:3" ht="42.75" x14ac:dyDescent="0.2">
      <c r="A21" s="23" t="s">
        <v>14</v>
      </c>
      <c r="B21" s="26" t="s">
        <v>15</v>
      </c>
      <c r="C21" s="27">
        <f>[1]С4!F12</f>
        <v>229.6194050086435</v>
      </c>
    </row>
    <row r="22" spans="1:3" ht="33" customHeight="1" x14ac:dyDescent="0.2">
      <c r="A22" s="23" t="s">
        <v>16</v>
      </c>
      <c r="B22" s="26" t="s">
        <v>17</v>
      </c>
      <c r="C22" s="27">
        <f>[1]С5!F12</f>
        <v>57.969698439338437</v>
      </c>
    </row>
    <row r="23" spans="1:3" ht="45.75" customHeight="1" thickBot="1" x14ac:dyDescent="0.25">
      <c r="A23" s="28" t="s">
        <v>18</v>
      </c>
      <c r="B23" s="29" t="s">
        <v>19</v>
      </c>
      <c r="C23" s="30">
        <f>[1]С6!F12</f>
        <v>0</v>
      </c>
    </row>
    <row r="24" spans="1:3" ht="13.5" thickBot="1" x14ac:dyDescent="0.25">
      <c r="A24" s="1"/>
      <c r="C24" s="7"/>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21</v>
      </c>
      <c r="C28" s="36">
        <f>[1]С1.1!E16</f>
        <v>7900</v>
      </c>
    </row>
    <row r="29" spans="1:3" ht="42.75" x14ac:dyDescent="0.2">
      <c r="A29" s="23" t="s">
        <v>10</v>
      </c>
      <c r="B29" s="35" t="s">
        <v>22</v>
      </c>
      <c r="C29" s="36">
        <f>[1]С1.1!E32</f>
        <v>5591.16</v>
      </c>
    </row>
    <row r="30" spans="1:3" ht="38.25" x14ac:dyDescent="0.2">
      <c r="A30" s="23" t="s">
        <v>23</v>
      </c>
      <c r="B30" s="35" t="s">
        <v>24</v>
      </c>
      <c r="C30" s="37" t="str">
        <f>[1]С1.1!E25</f>
        <v>ООО "Газпром газораспределение Томск"</v>
      </c>
    </row>
    <row r="31" spans="1:3" ht="38.25" x14ac:dyDescent="0.2">
      <c r="A31" s="23" t="s">
        <v>25</v>
      </c>
      <c r="B31" s="35" t="str">
        <f>[1]С1.1!D26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6">
        <f>[1]С1.1!E26</f>
        <v>4475.5</v>
      </c>
    </row>
    <row r="32" spans="1:3" ht="25.5" x14ac:dyDescent="0.2">
      <c r="A32" s="23" t="s">
        <v>26</v>
      </c>
      <c r="B32" s="35" t="str">
        <f>[1]С1.1!D27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6">
        <f>[1]С1.1!E27</f>
        <v>952.13</v>
      </c>
    </row>
    <row r="33" spans="1:3" ht="25.5" x14ac:dyDescent="0.2">
      <c r="A33" s="23" t="s">
        <v>27</v>
      </c>
      <c r="B33" s="35" t="str">
        <f>[1]С1.1!D28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6">
        <f>[1]С1.1!E28</f>
        <v>132.9</v>
      </c>
    </row>
    <row r="34" spans="1:3" ht="38.25" x14ac:dyDescent="0.2">
      <c r="A34" s="23" t="s">
        <v>28</v>
      </c>
      <c r="B34" s="35" t="str">
        <f>[1]С1.1!D29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6">
        <f>[1]С1.1!E29</f>
        <v>30.63</v>
      </c>
    </row>
    <row r="35" spans="1:3" ht="17.25" x14ac:dyDescent="0.2">
      <c r="A35" s="23" t="s">
        <v>12</v>
      </c>
      <c r="B35" s="35" t="s">
        <v>29</v>
      </c>
      <c r="C35" s="38">
        <f>[1]С1.1!E20</f>
        <v>0.1392500000000001</v>
      </c>
    </row>
    <row r="36" spans="1:3" ht="17.25" x14ac:dyDescent="0.2">
      <c r="A36" s="23" t="s">
        <v>14</v>
      </c>
      <c r="B36" s="35" t="s">
        <v>30</v>
      </c>
      <c r="C36" s="38">
        <f>[1]С1.1!E21</f>
        <v>0</v>
      </c>
    </row>
    <row r="37" spans="1:3" ht="30" x14ac:dyDescent="0.2">
      <c r="A37" s="23" t="s">
        <v>16</v>
      </c>
      <c r="B37" s="39" t="s">
        <v>31</v>
      </c>
      <c r="C37" s="40">
        <f>[1]С1!F13</f>
        <v>156.1</v>
      </c>
    </row>
    <row r="38" spans="1:3" x14ac:dyDescent="0.2">
      <c r="A38" s="23" t="s">
        <v>18</v>
      </c>
      <c r="B38" s="39" t="s">
        <v>32</v>
      </c>
      <c r="C38" s="41">
        <f>[1]С1!F16</f>
        <v>7000</v>
      </c>
    </row>
    <row r="39" spans="1:3" ht="14.25" x14ac:dyDescent="0.2">
      <c r="A39" s="42" t="s">
        <v>33</v>
      </c>
      <c r="B39" s="43" t="s">
        <v>34</v>
      </c>
      <c r="C39" s="44">
        <f>[1]С1!F17</f>
        <v>1.1285714285714286</v>
      </c>
    </row>
    <row r="40" spans="1:3" ht="15.75" x14ac:dyDescent="0.2">
      <c r="A40" s="45" t="s">
        <v>35</v>
      </c>
      <c r="B40" s="46" t="s">
        <v>36</v>
      </c>
      <c r="C40" s="44">
        <f>[1]С1!F20</f>
        <v>22.307053372799995</v>
      </c>
    </row>
    <row r="41" spans="1:3" ht="15.75" x14ac:dyDescent="0.2">
      <c r="A41" s="45" t="s">
        <v>37</v>
      </c>
      <c r="B41" s="47" t="s">
        <v>38</v>
      </c>
      <c r="C41" s="44">
        <f>[1]С1!F21</f>
        <v>21.531904799999996</v>
      </c>
    </row>
    <row r="42" spans="1:3" ht="14.25" x14ac:dyDescent="0.2">
      <c r="A42" s="45" t="s">
        <v>39</v>
      </c>
      <c r="B42" s="48" t="s">
        <v>40</v>
      </c>
      <c r="C42" s="44">
        <f>[1]С1!F22</f>
        <v>1.036</v>
      </c>
    </row>
    <row r="43" spans="1:3" ht="53.25" thickBot="1" x14ac:dyDescent="0.25">
      <c r="A43" s="28" t="s">
        <v>41</v>
      </c>
      <c r="B43" s="49" t="s">
        <v>42</v>
      </c>
      <c r="C43" s="50" t="str">
        <f>[1]С1!F23</f>
        <v>-</v>
      </c>
    </row>
    <row r="44" spans="1:3" ht="13.5" thickBot="1" x14ac:dyDescent="0.25">
      <c r="A44" s="51"/>
      <c r="B44" s="52"/>
      <c r="C44" s="15"/>
    </row>
    <row r="45" spans="1:3" ht="30" customHeight="1" x14ac:dyDescent="0.2">
      <c r="A45" s="53" t="s">
        <v>43</v>
      </c>
      <c r="B45" s="54" t="s">
        <v>44</v>
      </c>
      <c r="C45" s="54"/>
    </row>
    <row r="46" spans="1:3" ht="25.5" x14ac:dyDescent="0.2">
      <c r="A46" s="23" t="s">
        <v>45</v>
      </c>
      <c r="B46" s="39" t="s">
        <v>46</v>
      </c>
      <c r="C46" s="55" t="str">
        <f>[1]С2.1!E12</f>
        <v>V</v>
      </c>
    </row>
    <row r="47" spans="1:3" ht="25.5" x14ac:dyDescent="0.2">
      <c r="A47" s="23" t="s">
        <v>47</v>
      </c>
      <c r="B47" s="35" t="s">
        <v>48</v>
      </c>
      <c r="C47" s="55" t="str">
        <f>[1]С2.1!E13</f>
        <v>6 и менее баллов</v>
      </c>
    </row>
    <row r="48" spans="1:3" ht="25.5" x14ac:dyDescent="0.2">
      <c r="A48" s="23" t="s">
        <v>49</v>
      </c>
      <c r="B48" s="35" t="s">
        <v>50</v>
      </c>
      <c r="C48" s="55" t="str">
        <f>[1]С2.1!E14</f>
        <v>от 200 до 500</v>
      </c>
    </row>
    <row r="49" spans="1:3" ht="25.5" x14ac:dyDescent="0.2">
      <c r="A49" s="23" t="s">
        <v>51</v>
      </c>
      <c r="B49" s="35" t="s">
        <v>52</v>
      </c>
      <c r="C49" s="56" t="str">
        <f>[1]С2.1!E15</f>
        <v>нет</v>
      </c>
    </row>
    <row r="50" spans="1:3" ht="30" x14ac:dyDescent="0.2">
      <c r="A50" s="23" t="s">
        <v>53</v>
      </c>
      <c r="B50" s="35" t="s">
        <v>54</v>
      </c>
      <c r="C50" s="36">
        <f>[1]С2!F18</f>
        <v>32402.627334033532</v>
      </c>
    </row>
    <row r="51" spans="1:3" ht="30" x14ac:dyDescent="0.2">
      <c r="A51" s="23" t="s">
        <v>55</v>
      </c>
      <c r="B51" s="57" t="s">
        <v>56</v>
      </c>
      <c r="C51" s="36">
        <f>IF([1]С2!F19&gt;0,[1]С2!F19,[1]С2!F20)</f>
        <v>23441.524932855718</v>
      </c>
    </row>
    <row r="52" spans="1:3" ht="25.5" x14ac:dyDescent="0.2">
      <c r="A52" s="23" t="s">
        <v>57</v>
      </c>
      <c r="B52" s="58" t="s">
        <v>58</v>
      </c>
      <c r="C52" s="36">
        <f>[1]С2.1!E20</f>
        <v>-38</v>
      </c>
    </row>
    <row r="53" spans="1:3" ht="25.5" x14ac:dyDescent="0.2">
      <c r="A53" s="23" t="s">
        <v>59</v>
      </c>
      <c r="B53" s="58" t="s">
        <v>60</v>
      </c>
      <c r="C53" s="36" t="str">
        <f>[1]С2.1!E23</f>
        <v>нет</v>
      </c>
    </row>
    <row r="54" spans="1:3" ht="38.25" x14ac:dyDescent="0.2">
      <c r="A54" s="23" t="s">
        <v>61</v>
      </c>
      <c r="B54" s="59" t="s">
        <v>62</v>
      </c>
      <c r="C54" s="36">
        <f>[1]С2.2!E10</f>
        <v>1287</v>
      </c>
    </row>
    <row r="55" spans="1:3" ht="25.5" x14ac:dyDescent="0.2">
      <c r="A55" s="23" t="s">
        <v>63</v>
      </c>
      <c r="B55" s="60" t="s">
        <v>64</v>
      </c>
      <c r="C55" s="36">
        <f>[1]С2.2!E12</f>
        <v>5.97</v>
      </c>
    </row>
    <row r="56" spans="1:3" ht="52.5" x14ac:dyDescent="0.2">
      <c r="A56" s="23" t="s">
        <v>65</v>
      </c>
      <c r="B56" s="61" t="s">
        <v>66</v>
      </c>
      <c r="C56" s="36">
        <f>[1]С2.2!E13</f>
        <v>1</v>
      </c>
    </row>
    <row r="57" spans="1:3" ht="27.75" x14ac:dyDescent="0.2">
      <c r="A57" s="23" t="s">
        <v>67</v>
      </c>
      <c r="B57" s="60" t="s">
        <v>68</v>
      </c>
      <c r="C57" s="36">
        <f>[1]С2.2!E14</f>
        <v>12104</v>
      </c>
    </row>
    <row r="58" spans="1:3" ht="25.5" x14ac:dyDescent="0.2">
      <c r="A58" s="23" t="s">
        <v>69</v>
      </c>
      <c r="B58" s="61" t="s">
        <v>70</v>
      </c>
      <c r="C58" s="38">
        <f>[1]С2.2!E15</f>
        <v>4.8000000000000001E-2</v>
      </c>
    </row>
    <row r="59" spans="1:3" x14ac:dyDescent="0.2">
      <c r="A59" s="23" t="s">
        <v>71</v>
      </c>
      <c r="B59" s="61" t="s">
        <v>72</v>
      </c>
      <c r="C59" s="62">
        <f>[1]С2.2!E16</f>
        <v>1</v>
      </c>
    </row>
    <row r="60" spans="1:3" ht="15.75" x14ac:dyDescent="0.2">
      <c r="A60" s="23" t="s">
        <v>73</v>
      </c>
      <c r="B60" s="63" t="s">
        <v>74</v>
      </c>
      <c r="C60" s="36">
        <f>[1]С2!F21</f>
        <v>1</v>
      </c>
    </row>
    <row r="61" spans="1:3" ht="30" x14ac:dyDescent="0.2">
      <c r="A61" s="64" t="s">
        <v>75</v>
      </c>
      <c r="B61" s="35" t="s">
        <v>76</v>
      </c>
      <c r="C61" s="36">
        <f>[1]С2!F13</f>
        <v>97038.307983185223</v>
      </c>
    </row>
    <row r="62" spans="1:3" ht="30" x14ac:dyDescent="0.2">
      <c r="A62" s="64" t="s">
        <v>77</v>
      </c>
      <c r="B62" s="65" t="s">
        <v>78</v>
      </c>
      <c r="C62" s="36">
        <f>[1]С2!F14</f>
        <v>64899</v>
      </c>
    </row>
    <row r="63" spans="1:3" ht="15.75" x14ac:dyDescent="0.2">
      <c r="A63" s="64" t="s">
        <v>79</v>
      </c>
      <c r="B63" s="65" t="s">
        <v>80</v>
      </c>
      <c r="C63" s="44">
        <f>[1]С2!F15</f>
        <v>1.071</v>
      </c>
    </row>
    <row r="64" spans="1:3" ht="15.75" x14ac:dyDescent="0.2">
      <c r="A64" s="64" t="s">
        <v>81</v>
      </c>
      <c r="B64" s="65" t="s">
        <v>82</v>
      </c>
      <c r="C64" s="66">
        <f>[1]С2!F16</f>
        <v>1</v>
      </c>
    </row>
    <row r="65" spans="1:3" ht="17.25" x14ac:dyDescent="0.2">
      <c r="A65" s="64" t="s">
        <v>83</v>
      </c>
      <c r="B65" s="65" t="s">
        <v>84</v>
      </c>
      <c r="C65" s="67">
        <f>[1]С2!F17</f>
        <v>1.01</v>
      </c>
    </row>
    <row r="66" spans="1:3" s="70" customFormat="1" ht="14.25" x14ac:dyDescent="0.2">
      <c r="A66" s="64" t="s">
        <v>85</v>
      </c>
      <c r="B66" s="68" t="s">
        <v>86</v>
      </c>
      <c r="C66" s="69">
        <f>[1]С2!F35</f>
        <v>10</v>
      </c>
    </row>
    <row r="67" spans="1:3" ht="30" x14ac:dyDescent="0.2">
      <c r="A67" s="64" t="s">
        <v>87</v>
      </c>
      <c r="B67" s="71" t="s">
        <v>88</v>
      </c>
      <c r="C67" s="36">
        <f>[1]С2!F28</f>
        <v>234.09785982149441</v>
      </c>
    </row>
    <row r="68" spans="1:3" ht="17.25" x14ac:dyDescent="0.2">
      <c r="A68" s="64" t="s">
        <v>89</v>
      </c>
      <c r="B68" s="57" t="s">
        <v>90</v>
      </c>
      <c r="C68" s="44">
        <f>[1]С2!F29</f>
        <v>0.33871394199999999</v>
      </c>
    </row>
    <row r="69" spans="1:3" ht="17.25" x14ac:dyDescent="0.2">
      <c r="A69" s="64" t="s">
        <v>91</v>
      </c>
      <c r="B69" s="63" t="s">
        <v>92</v>
      </c>
      <c r="C69" s="69">
        <f>[1]С2!F30</f>
        <v>500</v>
      </c>
    </row>
    <row r="70" spans="1:3" ht="42.75" x14ac:dyDescent="0.2">
      <c r="A70" s="64" t="s">
        <v>93</v>
      </c>
      <c r="B70" s="35" t="s">
        <v>94</v>
      </c>
      <c r="C70" s="36">
        <f>[1]С2!F22</f>
        <v>36585.255753162281</v>
      </c>
    </row>
    <row r="71" spans="1:3" ht="30" x14ac:dyDescent="0.2">
      <c r="A71" s="64" t="s">
        <v>95</v>
      </c>
      <c r="B71" s="65" t="s">
        <v>96</v>
      </c>
      <c r="C71" s="36">
        <f>[1]С2!F23</f>
        <v>21</v>
      </c>
    </row>
    <row r="72" spans="1:3" ht="30" x14ac:dyDescent="0.2">
      <c r="A72" s="64" t="s">
        <v>97</v>
      </c>
      <c r="B72" s="57" t="s">
        <v>98</v>
      </c>
      <c r="C72" s="36">
        <f>[1]С2.1!E28</f>
        <v>14036.09995</v>
      </c>
    </row>
    <row r="73" spans="1:3" ht="38.25" x14ac:dyDescent="0.2">
      <c r="A73" s="64" t="s">
        <v>99</v>
      </c>
      <c r="B73" s="72" t="s">
        <v>100</v>
      </c>
      <c r="C73" s="56">
        <f>[1]С2.3!E21</f>
        <v>0</v>
      </c>
    </row>
    <row r="74" spans="1:3" ht="25.5" x14ac:dyDescent="0.2">
      <c r="A74" s="64" t="s">
        <v>101</v>
      </c>
      <c r="B74" s="73" t="s">
        <v>102</v>
      </c>
      <c r="C74" s="74">
        <f>[1]С2.3!E11</f>
        <v>5.45</v>
      </c>
    </row>
    <row r="75" spans="1:3" ht="25.5" x14ac:dyDescent="0.2">
      <c r="A75" s="64" t="s">
        <v>103</v>
      </c>
      <c r="B75" s="73" t="s">
        <v>104</v>
      </c>
      <c r="C75" s="69">
        <f>[1]С2.3!E13</f>
        <v>300</v>
      </c>
    </row>
    <row r="76" spans="1:3" ht="25.5" x14ac:dyDescent="0.2">
      <c r="A76" s="64" t="s">
        <v>105</v>
      </c>
      <c r="B76" s="72" t="s">
        <v>106</v>
      </c>
      <c r="C76" s="75">
        <f>IF([1]С2.3!E22&gt;0,[1]С2.3!E22,[1]С2.3!E14)</f>
        <v>61211</v>
      </c>
    </row>
    <row r="77" spans="1:3" ht="38.25" x14ac:dyDescent="0.2">
      <c r="A77" s="64" t="s">
        <v>107</v>
      </c>
      <c r="B77" s="72" t="s">
        <v>108</v>
      </c>
      <c r="C77" s="75">
        <f>IF([1]С2.3!E23&gt;0,[1]С2.3!E23,[1]С2.3!E15)</f>
        <v>45675</v>
      </c>
    </row>
    <row r="78" spans="1:3" ht="30" x14ac:dyDescent="0.2">
      <c r="A78" s="64" t="s">
        <v>109</v>
      </c>
      <c r="B78" s="57" t="s">
        <v>110</v>
      </c>
      <c r="C78" s="36">
        <f>[1]С2.1!E29</f>
        <v>9518.3274000000001</v>
      </c>
    </row>
    <row r="79" spans="1:3" ht="38.25" x14ac:dyDescent="0.2">
      <c r="A79" s="64" t="s">
        <v>111</v>
      </c>
      <c r="B79" s="72" t="s">
        <v>112</v>
      </c>
      <c r="C79" s="56">
        <f>[1]С2.3!E25</f>
        <v>0</v>
      </c>
    </row>
    <row r="80" spans="1:3" ht="25.5" x14ac:dyDescent="0.2">
      <c r="A80" s="64" t="s">
        <v>113</v>
      </c>
      <c r="B80" s="73" t="s">
        <v>114</v>
      </c>
      <c r="C80" s="74">
        <f>[1]С2.3!E12</f>
        <v>0.2</v>
      </c>
    </row>
    <row r="81" spans="1:3" ht="25.5" x14ac:dyDescent="0.2">
      <c r="A81" s="64" t="s">
        <v>115</v>
      </c>
      <c r="B81" s="73" t="s">
        <v>104</v>
      </c>
      <c r="C81" s="69">
        <f>[1]С2.3!E13</f>
        <v>300</v>
      </c>
    </row>
    <row r="82" spans="1:3" ht="25.5" x14ac:dyDescent="0.2">
      <c r="A82" s="64" t="s">
        <v>116</v>
      </c>
      <c r="B82" s="76" t="s">
        <v>117</v>
      </c>
      <c r="C82" s="75">
        <f>IF([1]С2.3!E26&gt;0,[1]С2.3!E26,[1]С2.3!E16)</f>
        <v>65637</v>
      </c>
    </row>
    <row r="83" spans="1:3" ht="38.25" x14ac:dyDescent="0.2">
      <c r="A83" s="64" t="s">
        <v>118</v>
      </c>
      <c r="B83" s="76" t="s">
        <v>119</v>
      </c>
      <c r="C83" s="75">
        <f>IF([1]С2.3!E27&gt;0,[1]С2.3!E27,[1]С2.3!E17)</f>
        <v>31684</v>
      </c>
    </row>
    <row r="84" spans="1:3" ht="30" x14ac:dyDescent="0.2">
      <c r="A84" s="64" t="s">
        <v>120</v>
      </c>
      <c r="B84" s="65" t="s">
        <v>121</v>
      </c>
      <c r="C84" s="75">
        <f>IF([1]С2.1!E19&gt;0,[1]С2.1!E19,[1]С2!F26)</f>
        <v>2892</v>
      </c>
    </row>
    <row r="85" spans="1:3" ht="17.25" x14ac:dyDescent="0.2">
      <c r="A85" s="64" t="s">
        <v>122</v>
      </c>
      <c r="B85" s="35" t="s">
        <v>123</v>
      </c>
      <c r="C85" s="38">
        <f>[1]С2!F31</f>
        <v>0.128978033685065</v>
      </c>
    </row>
    <row r="86" spans="1:3" ht="30" x14ac:dyDescent="0.2">
      <c r="A86" s="64" t="s">
        <v>124</v>
      </c>
      <c r="B86" s="57" t="s">
        <v>125</v>
      </c>
      <c r="C86" s="77">
        <f>[1]С2!F32</f>
        <v>0.11668498168498169</v>
      </c>
    </row>
    <row r="87" spans="1:3" ht="17.25" x14ac:dyDescent="0.2">
      <c r="A87" s="64" t="s">
        <v>126</v>
      </c>
      <c r="B87" s="78" t="s">
        <v>127</v>
      </c>
      <c r="C87" s="38">
        <f>[1]С2!F33</f>
        <v>0.13880000000000001</v>
      </c>
    </row>
    <row r="88" spans="1:3" s="70" customFormat="1" ht="18" thickBot="1" x14ac:dyDescent="0.25">
      <c r="A88" s="79" t="s">
        <v>128</v>
      </c>
      <c r="B88" s="80" t="s">
        <v>129</v>
      </c>
      <c r="C88" s="81">
        <f>[1]С2!F34</f>
        <v>0.12640000000000001</v>
      </c>
    </row>
    <row r="89" spans="1:3" ht="13.5" thickBot="1" x14ac:dyDescent="0.25">
      <c r="A89" s="51"/>
      <c r="B89" s="52"/>
      <c r="C89" s="15"/>
    </row>
    <row r="90" spans="1:3" s="70" customFormat="1" ht="30" customHeight="1" x14ac:dyDescent="0.2">
      <c r="A90" s="82" t="s">
        <v>130</v>
      </c>
      <c r="B90" s="54" t="s">
        <v>131</v>
      </c>
      <c r="C90" s="54"/>
    </row>
    <row r="91" spans="1:3" s="70" customFormat="1" ht="30" x14ac:dyDescent="0.2">
      <c r="A91" s="83" t="s">
        <v>132</v>
      </c>
      <c r="B91" s="35" t="s">
        <v>133</v>
      </c>
      <c r="C91" s="36">
        <f>[1]С3!F14</f>
        <v>4861.6446112988415</v>
      </c>
    </row>
    <row r="92" spans="1:3" s="70" customFormat="1" ht="42.75" x14ac:dyDescent="0.2">
      <c r="A92" s="83" t="s">
        <v>134</v>
      </c>
      <c r="B92" s="57" t="s">
        <v>135</v>
      </c>
      <c r="C92" s="84">
        <f>[1]С3!F15</f>
        <v>0.2</v>
      </c>
    </row>
    <row r="93" spans="1:3" s="70" customFormat="1" ht="14.25" x14ac:dyDescent="0.2">
      <c r="A93" s="83" t="s">
        <v>136</v>
      </c>
      <c r="B93" s="85" t="s">
        <v>137</v>
      </c>
      <c r="C93" s="69">
        <f>[1]С3!F18</f>
        <v>15</v>
      </c>
    </row>
    <row r="94" spans="1:3" s="70" customFormat="1" ht="17.25" x14ac:dyDescent="0.2">
      <c r="A94" s="83" t="s">
        <v>138</v>
      </c>
      <c r="B94" s="35" t="s">
        <v>139</v>
      </c>
      <c r="C94" s="36">
        <f>[1]С3!F19</f>
        <v>2435.0508023655884</v>
      </c>
    </row>
    <row r="95" spans="1:3" s="70" customFormat="1" ht="55.5" x14ac:dyDescent="0.2">
      <c r="A95" s="83" t="s">
        <v>140</v>
      </c>
      <c r="B95" s="57" t="s">
        <v>141</v>
      </c>
      <c r="C95" s="86">
        <f>[1]С3!F20</f>
        <v>2.1999999999999999E-2</v>
      </c>
    </row>
    <row r="96" spans="1:3" s="70" customFormat="1" ht="14.25" x14ac:dyDescent="0.2">
      <c r="A96" s="83" t="s">
        <v>142</v>
      </c>
      <c r="B96" s="63" t="s">
        <v>86</v>
      </c>
      <c r="C96" s="69">
        <f>[1]С3!F21</f>
        <v>10</v>
      </c>
    </row>
    <row r="97" spans="1:3" s="70" customFormat="1" ht="17.25" x14ac:dyDescent="0.2">
      <c r="A97" s="83" t="s">
        <v>143</v>
      </c>
      <c r="B97" s="35" t="s">
        <v>144</v>
      </c>
      <c r="C97" s="36">
        <f>[1]С3!F22</f>
        <v>0.70229357946448323</v>
      </c>
    </row>
    <row r="98" spans="1:3" s="70" customFormat="1" ht="55.5" x14ac:dyDescent="0.2">
      <c r="A98" s="83" t="s">
        <v>145</v>
      </c>
      <c r="B98" s="57" t="s">
        <v>146</v>
      </c>
      <c r="C98" s="86">
        <f>[1]С3!F23</f>
        <v>3.0000000000000001E-3</v>
      </c>
    </row>
    <row r="99" spans="1:3" s="70" customFormat="1" ht="30.75" thickBot="1" x14ac:dyDescent="0.25">
      <c r="A99" s="87" t="s">
        <v>147</v>
      </c>
      <c r="B99" s="88" t="s">
        <v>88</v>
      </c>
      <c r="C99" s="89">
        <f>[1]С3!F24</f>
        <v>234.09785982149441</v>
      </c>
    </row>
    <row r="100" spans="1:3" ht="13.5" thickBot="1" x14ac:dyDescent="0.25">
      <c r="A100" s="51"/>
      <c r="B100" s="52"/>
      <c r="C100" s="15"/>
    </row>
    <row r="101" spans="1:3" ht="30" customHeight="1" x14ac:dyDescent="0.2">
      <c r="A101" s="90" t="s">
        <v>148</v>
      </c>
      <c r="B101" s="54" t="s">
        <v>149</v>
      </c>
      <c r="C101" s="54"/>
    </row>
    <row r="102" spans="1:3" ht="30" x14ac:dyDescent="0.2">
      <c r="A102" s="64" t="s">
        <v>150</v>
      </c>
      <c r="B102" s="35" t="s">
        <v>151</v>
      </c>
      <c r="C102" s="36">
        <f>[1]С4!F16</f>
        <v>832.33500000000004</v>
      </c>
    </row>
    <row r="103" spans="1:3" ht="30" x14ac:dyDescent="0.2">
      <c r="A103" s="64" t="s">
        <v>152</v>
      </c>
      <c r="B103" s="63" t="s">
        <v>153</v>
      </c>
      <c r="C103" s="36">
        <f>[1]С4!F17</f>
        <v>43385</v>
      </c>
    </row>
    <row r="104" spans="1:3" ht="17.25" x14ac:dyDescent="0.2">
      <c r="A104" s="64" t="s">
        <v>154</v>
      </c>
      <c r="B104" s="63" t="s">
        <v>155</v>
      </c>
      <c r="C104" s="44">
        <f>[1]С4!F18</f>
        <v>1.4999999999999999E-2</v>
      </c>
    </row>
    <row r="105" spans="1:3" ht="30" x14ac:dyDescent="0.2">
      <c r="A105" s="64" t="s">
        <v>156</v>
      </c>
      <c r="B105" s="63" t="s">
        <v>157</v>
      </c>
      <c r="C105" s="36">
        <f>[1]С4!F19</f>
        <v>12104</v>
      </c>
    </row>
    <row r="106" spans="1:3" ht="31.5" x14ac:dyDescent="0.2">
      <c r="A106" s="64" t="s">
        <v>158</v>
      </c>
      <c r="B106" s="63" t="s">
        <v>159</v>
      </c>
      <c r="C106" s="44">
        <f>[1]С4!F20</f>
        <v>1.4999999999999999E-2</v>
      </c>
    </row>
    <row r="107" spans="1:3" ht="30" x14ac:dyDescent="0.2">
      <c r="A107" s="64" t="s">
        <v>160</v>
      </c>
      <c r="B107" s="35" t="s">
        <v>161</v>
      </c>
      <c r="C107" s="36">
        <f>[1]С4!F21</f>
        <v>1221.9019409821399</v>
      </c>
    </row>
    <row r="108" spans="1:3" ht="45.6" customHeight="1" x14ac:dyDescent="0.2">
      <c r="A108" s="64" t="s">
        <v>162</v>
      </c>
      <c r="B108" s="57" t="s">
        <v>163</v>
      </c>
      <c r="C108" s="37" t="str">
        <f>IF([1]С4.2!F8="да",[1]С4.2!D21,[1]С4.2!D15)</f>
        <v>АО "Новосибирскэнергосбыт"</v>
      </c>
    </row>
    <row r="109" spans="1:3" ht="68.25" customHeight="1" x14ac:dyDescent="0.2">
      <c r="A109" s="64" t="s">
        <v>164</v>
      </c>
      <c r="B109" s="57" t="s">
        <v>165</v>
      </c>
      <c r="C109" s="36">
        <f>[1]С4!F22</f>
        <v>3.6112641666666665</v>
      </c>
    </row>
    <row r="110" spans="1:3" ht="30" x14ac:dyDescent="0.2">
      <c r="A110" s="64" t="s">
        <v>166</v>
      </c>
      <c r="B110" s="63" t="s">
        <v>167</v>
      </c>
      <c r="C110" s="69">
        <f>[1]С4!F23</f>
        <v>110</v>
      </c>
    </row>
    <row r="111" spans="1:3" ht="14.25" x14ac:dyDescent="0.2">
      <c r="A111" s="64" t="s">
        <v>168</v>
      </c>
      <c r="B111" s="57" t="s">
        <v>169</v>
      </c>
      <c r="C111" s="36">
        <f>[1]С4!F24</f>
        <v>8497.1999999999989</v>
      </c>
    </row>
    <row r="112" spans="1:3" ht="14.25" x14ac:dyDescent="0.2">
      <c r="A112" s="64" t="s">
        <v>170</v>
      </c>
      <c r="B112" s="63" t="s">
        <v>171</v>
      </c>
      <c r="C112" s="44">
        <f>[1]С4!F25</f>
        <v>0.36199999999999999</v>
      </c>
    </row>
    <row r="113" spans="1:3" ht="17.25" x14ac:dyDescent="0.2">
      <c r="A113" s="64" t="s">
        <v>172</v>
      </c>
      <c r="B113" s="35" t="s">
        <v>173</v>
      </c>
      <c r="C113" s="36">
        <f>[1]С4!F26</f>
        <v>35.92313</v>
      </c>
    </row>
    <row r="114" spans="1:3" ht="25.5" x14ac:dyDescent="0.2">
      <c r="A114" s="64" t="s">
        <v>174</v>
      </c>
      <c r="B114" s="57" t="s">
        <v>100</v>
      </c>
      <c r="C114" s="37">
        <f>[1]С4.3!E16</f>
        <v>0</v>
      </c>
    </row>
    <row r="115" spans="1:3" ht="25.5" x14ac:dyDescent="0.2">
      <c r="A115" s="64" t="s">
        <v>175</v>
      </c>
      <c r="B115" s="57" t="s">
        <v>176</v>
      </c>
      <c r="C115" s="36">
        <f>[1]С4.3!E17</f>
        <v>17.88</v>
      </c>
    </row>
    <row r="116" spans="1:3" ht="38.25" x14ac:dyDescent="0.2">
      <c r="A116" s="64" t="s">
        <v>177</v>
      </c>
      <c r="B116" s="57" t="s">
        <v>112</v>
      </c>
      <c r="C116" s="37">
        <f>[1]С4.3!E18</f>
        <v>0</v>
      </c>
    </row>
    <row r="117" spans="1:3" x14ac:dyDescent="0.2">
      <c r="A117" s="64" t="s">
        <v>178</v>
      </c>
      <c r="B117" s="57" t="s">
        <v>179</v>
      </c>
      <c r="C117" s="36">
        <f>[1]С4.3!E19</f>
        <v>18.89</v>
      </c>
    </row>
    <row r="118" spans="1:3" x14ac:dyDescent="0.2">
      <c r="A118" s="64" t="s">
        <v>180</v>
      </c>
      <c r="B118" s="63" t="s">
        <v>181</v>
      </c>
      <c r="C118" s="69">
        <f>[1]С4.3!E11</f>
        <v>1871</v>
      </c>
    </row>
    <row r="119" spans="1:3" x14ac:dyDescent="0.2">
      <c r="A119" s="64" t="s">
        <v>182</v>
      </c>
      <c r="B119" s="63" t="s">
        <v>183</v>
      </c>
      <c r="C119" s="56">
        <f>[1]С4.3!E12</f>
        <v>61</v>
      </c>
    </row>
    <row r="120" spans="1:3" x14ac:dyDescent="0.2">
      <c r="A120" s="64" t="s">
        <v>184</v>
      </c>
      <c r="B120" s="63" t="s">
        <v>185</v>
      </c>
      <c r="C120" s="56">
        <f>[1]С4.3!E13</f>
        <v>73</v>
      </c>
    </row>
    <row r="121" spans="1:3" ht="30" x14ac:dyDescent="0.2">
      <c r="A121" s="64" t="s">
        <v>186</v>
      </c>
      <c r="B121" s="35" t="s">
        <v>187</v>
      </c>
      <c r="C121" s="36">
        <f>[1]С4!F27</f>
        <v>1123.124056655925</v>
      </c>
    </row>
    <row r="122" spans="1:3" ht="25.5" x14ac:dyDescent="0.2">
      <c r="A122" s="64" t="s">
        <v>188</v>
      </c>
      <c r="B122" s="57" t="s">
        <v>189</v>
      </c>
      <c r="C122" s="36">
        <f>[1]С4!F28</f>
        <v>862.61448283865207</v>
      </c>
    </row>
    <row r="123" spans="1:3" ht="42.75" x14ac:dyDescent="0.2">
      <c r="A123" s="64" t="s">
        <v>190</v>
      </c>
      <c r="B123" s="57" t="s">
        <v>191</v>
      </c>
      <c r="C123" s="36">
        <f>[1]С4!F29</f>
        <v>260.50957381727289</v>
      </c>
    </row>
    <row r="124" spans="1:3" ht="30.75" thickBot="1" x14ac:dyDescent="0.25">
      <c r="A124" s="79" t="s">
        <v>192</v>
      </c>
      <c r="B124" s="91" t="s">
        <v>193</v>
      </c>
      <c r="C124" s="89">
        <f>[1]С4!F30</f>
        <v>502.50174817544735</v>
      </c>
    </row>
    <row r="125" spans="1:3" s="92" customFormat="1" ht="13.5" thickBot="1" x14ac:dyDescent="0.25">
      <c r="A125" s="51"/>
      <c r="B125" s="52"/>
      <c r="C125" s="15"/>
    </row>
    <row r="126" spans="1:3" s="70" customFormat="1" ht="30" customHeight="1" x14ac:dyDescent="0.2">
      <c r="A126" s="82" t="s">
        <v>194</v>
      </c>
      <c r="B126" s="54" t="s">
        <v>195</v>
      </c>
      <c r="C126" s="54"/>
    </row>
    <row r="127" spans="1:3" ht="30.6" customHeight="1" thickBot="1" x14ac:dyDescent="0.25">
      <c r="A127" s="28" t="s">
        <v>196</v>
      </c>
      <c r="B127" s="91" t="s">
        <v>197</v>
      </c>
      <c r="C127" s="89">
        <f>[1]С5!F17</f>
        <v>0.02</v>
      </c>
    </row>
    <row r="128" spans="1:3" s="92" customFormat="1" ht="13.5" thickBot="1" x14ac:dyDescent="0.25">
      <c r="A128" s="51"/>
      <c r="B128" s="52"/>
      <c r="C128" s="15"/>
    </row>
    <row r="129" spans="1:3" ht="42.75" customHeight="1" x14ac:dyDescent="0.2">
      <c r="A129" s="90" t="s">
        <v>198</v>
      </c>
      <c r="B129" s="54" t="s">
        <v>199</v>
      </c>
      <c r="C129" s="54"/>
    </row>
    <row r="130" spans="1:3" ht="68.25" x14ac:dyDescent="0.2">
      <c r="A130" s="64" t="s">
        <v>200</v>
      </c>
      <c r="B130" s="93" t="s">
        <v>201</v>
      </c>
      <c r="C130" s="36" t="str">
        <f>IF([1]С6.1!E11="нет",[1]С6!F13,"")</f>
        <v/>
      </c>
    </row>
    <row r="131" spans="1:3" ht="42.75" x14ac:dyDescent="0.2">
      <c r="A131" s="64" t="s">
        <v>202</v>
      </c>
      <c r="B131" s="94" t="s">
        <v>203</v>
      </c>
      <c r="C131" s="95" t="str">
        <f>IF([1]С6.1!E12="нет",[1]С6.1!E17,"")</f>
        <v/>
      </c>
    </row>
    <row r="132" spans="1:3" ht="68.25" x14ac:dyDescent="0.2">
      <c r="A132" s="64" t="s">
        <v>204</v>
      </c>
      <c r="B132" s="93" t="s">
        <v>205</v>
      </c>
      <c r="C132" s="96" t="str">
        <f>IF([1]С6.1!E18="нет",[1]С6!F19,"")</f>
        <v/>
      </c>
    </row>
    <row r="133" spans="1:3" ht="55.5" x14ac:dyDescent="0.2">
      <c r="A133" s="64" t="s">
        <v>206</v>
      </c>
      <c r="B133" s="94" t="s">
        <v>207</v>
      </c>
      <c r="C133" s="38" t="str">
        <f>IF([1]С6.1!E18="нет",[1]С6.1!E19,"")</f>
        <v/>
      </c>
    </row>
    <row r="134" spans="1:3" ht="61.5" customHeight="1" x14ac:dyDescent="0.2">
      <c r="A134" s="64" t="s">
        <v>208</v>
      </c>
      <c r="B134" s="94" t="s">
        <v>209</v>
      </c>
      <c r="C134" s="38" t="str">
        <f>IF([1]С6.1!E18="нет",[1]С6.1!E22,"")</f>
        <v/>
      </c>
    </row>
    <row r="135" spans="1:3" ht="69" thickBot="1" x14ac:dyDescent="0.25">
      <c r="A135" s="79" t="s">
        <v>210</v>
      </c>
      <c r="B135" s="97" t="s">
        <v>211</v>
      </c>
      <c r="C135" s="81" t="str">
        <f>IF([1]С6.1!E18="нет",[1]С6.1!E23,"")</f>
        <v/>
      </c>
    </row>
    <row r="136" spans="1:3" s="92" customFormat="1" ht="13.5" thickBot="1" x14ac:dyDescent="0.25">
      <c r="A136" s="51"/>
      <c r="B136" s="52"/>
      <c r="C136" s="15"/>
    </row>
    <row r="137" spans="1:3" ht="15.75" x14ac:dyDescent="0.2">
      <c r="A137" s="90" t="s">
        <v>212</v>
      </c>
      <c r="B137" s="98" t="s">
        <v>213</v>
      </c>
      <c r="C137" s="99">
        <f>[1]С2!F39</f>
        <v>21.531904799999996</v>
      </c>
    </row>
    <row r="138" spans="1:3" ht="14.25" x14ac:dyDescent="0.2">
      <c r="A138" s="64" t="s">
        <v>214</v>
      </c>
      <c r="B138" s="63" t="s">
        <v>215</v>
      </c>
      <c r="C138" s="36">
        <f>[1]С2!F40</f>
        <v>7</v>
      </c>
    </row>
    <row r="139" spans="1:3" ht="17.25" x14ac:dyDescent="0.2">
      <c r="A139" s="64" t="s">
        <v>216</v>
      </c>
      <c r="B139" s="63" t="s">
        <v>217</v>
      </c>
      <c r="C139" s="36">
        <f>[1]С2!F42</f>
        <v>0.97</v>
      </c>
    </row>
    <row r="140" spans="1:3" ht="15" thickBot="1" x14ac:dyDescent="0.25">
      <c r="A140" s="79" t="s">
        <v>218</v>
      </c>
      <c r="B140" s="80" t="s">
        <v>219</v>
      </c>
      <c r="C140" s="50">
        <f>[1]С2!F44</f>
        <v>0.36199999999999999</v>
      </c>
    </row>
    <row r="141" spans="1:3" s="92" customFormat="1" ht="13.5" thickBot="1" x14ac:dyDescent="0.25">
      <c r="A141" s="51"/>
      <c r="B141" s="52"/>
      <c r="C141" s="15"/>
    </row>
    <row r="142" spans="1:3" ht="17.25" x14ac:dyDescent="0.2">
      <c r="A142" s="90" t="s">
        <v>220</v>
      </c>
      <c r="B142" s="100" t="s">
        <v>221</v>
      </c>
      <c r="C142" s="101">
        <f>[1]С2!F37</f>
        <v>1.3822747209000001</v>
      </c>
    </row>
    <row r="143" spans="1:3" ht="17.25" customHeight="1" thickBot="1" x14ac:dyDescent="0.25">
      <c r="A143" s="79" t="s">
        <v>222</v>
      </c>
      <c r="B143" s="102" t="s">
        <v>223</v>
      </c>
      <c r="C143" s="102"/>
    </row>
    <row r="144" spans="1:3" x14ac:dyDescent="0.2">
      <c r="A144" s="103"/>
      <c r="B144" s="104" t="s">
        <v>224</v>
      </c>
      <c r="C144" s="105"/>
    </row>
    <row r="145" spans="1:3" x14ac:dyDescent="0.2">
      <c r="A145" s="103"/>
      <c r="B145" s="106">
        <v>2020</v>
      </c>
      <c r="C145" s="107">
        <f>[1]С2.5!$E$11</f>
        <v>-2.9000000000000026E-2</v>
      </c>
    </row>
    <row r="146" spans="1:3" x14ac:dyDescent="0.2">
      <c r="B146" s="106">
        <f>B145+1</f>
        <v>2021</v>
      </c>
      <c r="C146" s="108">
        <f>[1]С2.5!$F$11</f>
        <v>0.245</v>
      </c>
    </row>
    <row r="147" spans="1:3" x14ac:dyDescent="0.2">
      <c r="B147" s="106">
        <f t="shared" ref="B147:B210" si="0">B146+1</f>
        <v>2022</v>
      </c>
      <c r="C147" s="109">
        <f>[1]С2.5!$G$11</f>
        <v>0.121</v>
      </c>
    </row>
    <row r="148" spans="1:3" ht="13.5" thickBot="1" x14ac:dyDescent="0.25">
      <c r="B148" s="110">
        <f t="shared" si="0"/>
        <v>2023</v>
      </c>
      <c r="C148" s="111">
        <f>[1]С2.5!$H$11</f>
        <v>0.02</v>
      </c>
    </row>
    <row r="149" spans="1:3" ht="13.5" hidden="1" thickBot="1" x14ac:dyDescent="0.25">
      <c r="B149" s="110">
        <f t="shared" si="0"/>
        <v>2024</v>
      </c>
      <c r="C149" s="111">
        <f>[1]С2.5!$I$11</f>
        <v>0</v>
      </c>
    </row>
    <row r="150" spans="1:3" ht="13.5" hidden="1" thickBot="1" x14ac:dyDescent="0.25">
      <c r="B150" s="110">
        <f t="shared" si="0"/>
        <v>2025</v>
      </c>
      <c r="C150" s="111">
        <f>[1]С2.5!$J$11</f>
        <v>0</v>
      </c>
    </row>
    <row r="151" spans="1:3" ht="13.5" hidden="1" thickBot="1" x14ac:dyDescent="0.25">
      <c r="B151" s="110">
        <f t="shared" si="0"/>
        <v>2026</v>
      </c>
      <c r="C151" s="111">
        <f>[1]С2.5!$K$11</f>
        <v>0</v>
      </c>
    </row>
    <row r="152" spans="1:3" ht="13.5" hidden="1" thickBot="1" x14ac:dyDescent="0.25">
      <c r="B152" s="110">
        <f t="shared" si="0"/>
        <v>2027</v>
      </c>
      <c r="C152" s="111">
        <f>[1]С2.5!$L$11</f>
        <v>0</v>
      </c>
    </row>
    <row r="153" spans="1:3" ht="13.5" hidden="1" thickBot="1" x14ac:dyDescent="0.25">
      <c r="B153" s="110">
        <f t="shared" si="0"/>
        <v>2028</v>
      </c>
      <c r="C153" s="111">
        <f>[1]С2.5!$M$11</f>
        <v>0</v>
      </c>
    </row>
    <row r="154" spans="1:3" ht="13.5" hidden="1" thickBot="1" x14ac:dyDescent="0.25">
      <c r="B154" s="110">
        <f t="shared" si="0"/>
        <v>2029</v>
      </c>
      <c r="C154" s="111">
        <f>[1]С2.5!$N$11</f>
        <v>0</v>
      </c>
    </row>
    <row r="155" spans="1:3" ht="13.5" hidden="1" thickBot="1" x14ac:dyDescent="0.25">
      <c r="B155" s="110">
        <f t="shared" si="0"/>
        <v>2030</v>
      </c>
      <c r="C155" s="111">
        <f>[1]С2.5!$O$11</f>
        <v>0</v>
      </c>
    </row>
    <row r="156" spans="1:3" ht="13.5" hidden="1" thickBot="1" x14ac:dyDescent="0.25">
      <c r="B156" s="110">
        <f t="shared" si="0"/>
        <v>2031</v>
      </c>
      <c r="C156" s="111">
        <f>[1]С2.5!$P$11</f>
        <v>0</v>
      </c>
    </row>
    <row r="157" spans="1:3" ht="13.5" hidden="1" thickBot="1" x14ac:dyDescent="0.25">
      <c r="B157" s="110">
        <f t="shared" si="0"/>
        <v>2032</v>
      </c>
      <c r="C157" s="111">
        <f>[1]С2.5!$Q$11</f>
        <v>0</v>
      </c>
    </row>
    <row r="158" spans="1:3" ht="13.5" hidden="1" thickBot="1" x14ac:dyDescent="0.25">
      <c r="B158" s="110">
        <f t="shared" si="0"/>
        <v>2033</v>
      </c>
      <c r="C158" s="111">
        <f>[1]С2.5!$R$11</f>
        <v>0</v>
      </c>
    </row>
    <row r="159" spans="1:3" ht="13.5" hidden="1" thickBot="1" x14ac:dyDescent="0.25">
      <c r="B159" s="110">
        <f t="shared" si="0"/>
        <v>2034</v>
      </c>
      <c r="C159" s="111">
        <f>[1]С2.5!$S$11</f>
        <v>0</v>
      </c>
    </row>
    <row r="160" spans="1:3" ht="13.5" hidden="1" thickBot="1" x14ac:dyDescent="0.25">
      <c r="B160" s="110">
        <f t="shared" si="0"/>
        <v>2035</v>
      </c>
      <c r="C160" s="111">
        <f>[1]С2.5!$T$11</f>
        <v>0</v>
      </c>
    </row>
    <row r="161" spans="2:3" ht="13.5" hidden="1" thickBot="1" x14ac:dyDescent="0.25">
      <c r="B161" s="110">
        <f t="shared" si="0"/>
        <v>2036</v>
      </c>
      <c r="C161" s="111">
        <f>[1]С2.5!$U$11</f>
        <v>0</v>
      </c>
    </row>
    <row r="162" spans="2:3" ht="13.5" hidden="1" thickBot="1" x14ac:dyDescent="0.25">
      <c r="B162" s="110">
        <f t="shared" si="0"/>
        <v>2037</v>
      </c>
      <c r="C162" s="111">
        <f>[1]С2.5!$V$11</f>
        <v>0</v>
      </c>
    </row>
    <row r="163" spans="2:3" ht="13.5" hidden="1" thickBot="1" x14ac:dyDescent="0.25">
      <c r="B163" s="110">
        <f t="shared" si="0"/>
        <v>2038</v>
      </c>
      <c r="C163" s="111">
        <f>[1]С2.5!$W$11</f>
        <v>0</v>
      </c>
    </row>
    <row r="164" spans="2:3" ht="13.5" hidden="1" thickBot="1" x14ac:dyDescent="0.25">
      <c r="B164" s="110">
        <f t="shared" si="0"/>
        <v>2039</v>
      </c>
      <c r="C164" s="111">
        <f>[1]С2.5!$X$11</f>
        <v>0</v>
      </c>
    </row>
    <row r="165" spans="2:3" ht="13.5" hidden="1" thickBot="1" x14ac:dyDescent="0.25">
      <c r="B165" s="110">
        <f t="shared" si="0"/>
        <v>2040</v>
      </c>
      <c r="C165" s="111">
        <f>[1]С2.5!$Y$11</f>
        <v>0</v>
      </c>
    </row>
    <row r="166" spans="2:3" ht="13.5" hidden="1" thickBot="1" x14ac:dyDescent="0.25">
      <c r="B166" s="110">
        <f t="shared" si="0"/>
        <v>2041</v>
      </c>
      <c r="C166" s="111">
        <f>[1]С2.5!$Z$11</f>
        <v>0</v>
      </c>
    </row>
    <row r="167" spans="2:3" ht="13.5" hidden="1" thickBot="1" x14ac:dyDescent="0.25">
      <c r="B167" s="110">
        <f t="shared" si="0"/>
        <v>2042</v>
      </c>
      <c r="C167" s="111">
        <f>[1]С2.5!$AA$11</f>
        <v>0</v>
      </c>
    </row>
    <row r="168" spans="2:3" ht="13.5" hidden="1" thickBot="1" x14ac:dyDescent="0.25">
      <c r="B168" s="110">
        <f t="shared" si="0"/>
        <v>2043</v>
      </c>
      <c r="C168" s="111">
        <f>[1]С2.5!$AB$11</f>
        <v>0</v>
      </c>
    </row>
    <row r="169" spans="2:3" ht="13.5" hidden="1" thickBot="1" x14ac:dyDescent="0.25">
      <c r="B169" s="110">
        <f t="shared" si="0"/>
        <v>2044</v>
      </c>
      <c r="C169" s="111">
        <f>[1]С2.5!$AC$11</f>
        <v>0</v>
      </c>
    </row>
    <row r="170" spans="2:3" ht="13.5" hidden="1" thickBot="1" x14ac:dyDescent="0.25">
      <c r="B170" s="110">
        <f t="shared" si="0"/>
        <v>2045</v>
      </c>
      <c r="C170" s="111">
        <f>[1]С2.5!$AD$11</f>
        <v>0</v>
      </c>
    </row>
    <row r="171" spans="2:3" ht="13.5" hidden="1" thickBot="1" x14ac:dyDescent="0.25">
      <c r="B171" s="110">
        <f t="shared" si="0"/>
        <v>2046</v>
      </c>
      <c r="C171" s="111">
        <f>[1]С2.5!$AE$11</f>
        <v>0</v>
      </c>
    </row>
    <row r="172" spans="2:3" ht="13.5" hidden="1" thickBot="1" x14ac:dyDescent="0.25">
      <c r="B172" s="110">
        <f t="shared" si="0"/>
        <v>2047</v>
      </c>
      <c r="C172" s="111">
        <f>[1]С2.5!$AF$11</f>
        <v>0</v>
      </c>
    </row>
    <row r="173" spans="2:3" ht="13.5" hidden="1" thickBot="1" x14ac:dyDescent="0.25">
      <c r="B173" s="110">
        <f t="shared" si="0"/>
        <v>2048</v>
      </c>
      <c r="C173" s="111">
        <f>[1]С2.5!$AG$11</f>
        <v>0</v>
      </c>
    </row>
    <row r="174" spans="2:3" ht="13.5" hidden="1" thickBot="1" x14ac:dyDescent="0.25">
      <c r="B174" s="110">
        <f t="shared" si="0"/>
        <v>2049</v>
      </c>
      <c r="C174" s="111">
        <f>[1]С2.5!$AH$11</f>
        <v>0</v>
      </c>
    </row>
    <row r="175" spans="2:3" ht="13.5" hidden="1" thickBot="1" x14ac:dyDescent="0.25">
      <c r="B175" s="110">
        <f t="shared" si="0"/>
        <v>2050</v>
      </c>
      <c r="C175" s="111">
        <f>[1]С2.5!$AI$11</f>
        <v>0</v>
      </c>
    </row>
    <row r="176" spans="2:3" ht="13.5" hidden="1" thickBot="1" x14ac:dyDescent="0.25">
      <c r="B176" s="110">
        <f t="shared" si="0"/>
        <v>2051</v>
      </c>
      <c r="C176" s="111">
        <f>[1]С2.5!$AJ$11</f>
        <v>0</v>
      </c>
    </row>
    <row r="177" spans="2:3" ht="13.5" hidden="1" thickBot="1" x14ac:dyDescent="0.25">
      <c r="B177" s="110">
        <f t="shared" si="0"/>
        <v>2052</v>
      </c>
      <c r="C177" s="111">
        <f>[1]С2.5!$AK$11</f>
        <v>0</v>
      </c>
    </row>
    <row r="178" spans="2:3" ht="13.5" hidden="1" thickBot="1" x14ac:dyDescent="0.25">
      <c r="B178" s="110">
        <f t="shared" si="0"/>
        <v>2053</v>
      </c>
      <c r="C178" s="111">
        <f>[1]С2.5!$AL$11</f>
        <v>0</v>
      </c>
    </row>
    <row r="179" spans="2:3" ht="13.5" hidden="1" thickBot="1" x14ac:dyDescent="0.25">
      <c r="B179" s="110">
        <f t="shared" si="0"/>
        <v>2054</v>
      </c>
      <c r="C179" s="111">
        <f>[1]С2.5!$AM$11</f>
        <v>0</v>
      </c>
    </row>
    <row r="180" spans="2:3" ht="13.5" hidden="1" thickBot="1" x14ac:dyDescent="0.25">
      <c r="B180" s="110">
        <f t="shared" si="0"/>
        <v>2055</v>
      </c>
      <c r="C180" s="111">
        <f>[1]С2.5!$AN$11</f>
        <v>0</v>
      </c>
    </row>
    <row r="181" spans="2:3" ht="13.5" hidden="1" thickBot="1" x14ac:dyDescent="0.25">
      <c r="B181" s="110">
        <f t="shared" si="0"/>
        <v>2056</v>
      </c>
      <c r="C181" s="111">
        <f>[1]С2.5!$AO$11</f>
        <v>0</v>
      </c>
    </row>
    <row r="182" spans="2:3" ht="13.5" hidden="1" thickBot="1" x14ac:dyDescent="0.25">
      <c r="B182" s="110">
        <f t="shared" si="0"/>
        <v>2057</v>
      </c>
      <c r="C182" s="111">
        <f>[1]С2.5!$AP$11</f>
        <v>0</v>
      </c>
    </row>
    <row r="183" spans="2:3" ht="13.5" hidden="1" thickBot="1" x14ac:dyDescent="0.25">
      <c r="B183" s="110">
        <f t="shared" si="0"/>
        <v>2058</v>
      </c>
      <c r="C183" s="111">
        <f>[1]С2.5!$AQ$11</f>
        <v>0</v>
      </c>
    </row>
    <row r="184" spans="2:3" ht="13.5" hidden="1" thickBot="1" x14ac:dyDescent="0.25">
      <c r="B184" s="110">
        <f t="shared" si="0"/>
        <v>2059</v>
      </c>
      <c r="C184" s="111">
        <f>[1]С2.5!$AR$11</f>
        <v>0</v>
      </c>
    </row>
    <row r="185" spans="2:3" ht="13.5" hidden="1" thickBot="1" x14ac:dyDescent="0.25">
      <c r="B185" s="110">
        <f t="shared" si="0"/>
        <v>2060</v>
      </c>
      <c r="C185" s="111">
        <f>[1]С2.5!$AS$11</f>
        <v>0</v>
      </c>
    </row>
    <row r="186" spans="2:3" ht="13.5" hidden="1" thickBot="1" x14ac:dyDescent="0.25">
      <c r="B186" s="110">
        <f t="shared" si="0"/>
        <v>2061</v>
      </c>
      <c r="C186" s="111">
        <f>[1]С2.5!$AT$11</f>
        <v>0</v>
      </c>
    </row>
    <row r="187" spans="2:3" ht="13.5" hidden="1" thickBot="1" x14ac:dyDescent="0.25">
      <c r="B187" s="110">
        <f t="shared" si="0"/>
        <v>2062</v>
      </c>
      <c r="C187" s="111">
        <f>[1]С2.5!$AU$11</f>
        <v>0</v>
      </c>
    </row>
    <row r="188" spans="2:3" ht="13.5" hidden="1" thickBot="1" x14ac:dyDescent="0.25">
      <c r="B188" s="110">
        <f t="shared" si="0"/>
        <v>2063</v>
      </c>
      <c r="C188" s="111">
        <f>[1]С2.5!$AV$11</f>
        <v>0</v>
      </c>
    </row>
    <row r="189" spans="2:3" ht="13.5" hidden="1" thickBot="1" x14ac:dyDescent="0.25">
      <c r="B189" s="110">
        <f t="shared" si="0"/>
        <v>2064</v>
      </c>
      <c r="C189" s="111">
        <f>[1]С2.5!$AW$11</f>
        <v>0</v>
      </c>
    </row>
    <row r="190" spans="2:3" ht="13.5" hidden="1" thickBot="1" x14ac:dyDescent="0.25">
      <c r="B190" s="110">
        <f t="shared" si="0"/>
        <v>2065</v>
      </c>
      <c r="C190" s="111">
        <f>[1]С2.5!$AX$11</f>
        <v>0</v>
      </c>
    </row>
    <row r="191" spans="2:3" ht="13.5" hidden="1" thickBot="1" x14ac:dyDescent="0.25">
      <c r="B191" s="110">
        <f t="shared" si="0"/>
        <v>2066</v>
      </c>
      <c r="C191" s="111">
        <f>[1]С2.5!$AY$11</f>
        <v>0</v>
      </c>
    </row>
    <row r="192" spans="2:3" ht="13.5" hidden="1" thickBot="1" x14ac:dyDescent="0.25">
      <c r="B192" s="110">
        <f t="shared" si="0"/>
        <v>2067</v>
      </c>
      <c r="C192" s="111">
        <f>[1]С2.5!$AZ$11</f>
        <v>0</v>
      </c>
    </row>
    <row r="193" spans="2:3" ht="13.5" hidden="1" thickBot="1" x14ac:dyDescent="0.25">
      <c r="B193" s="110">
        <f t="shared" si="0"/>
        <v>2068</v>
      </c>
      <c r="C193" s="111">
        <f>[1]С2.5!$BA$11</f>
        <v>0</v>
      </c>
    </row>
    <row r="194" spans="2:3" ht="13.5" hidden="1" thickBot="1" x14ac:dyDescent="0.25">
      <c r="B194" s="110">
        <f t="shared" si="0"/>
        <v>2069</v>
      </c>
      <c r="C194" s="111">
        <f>[1]С2.5!$BB$11</f>
        <v>0</v>
      </c>
    </row>
    <row r="195" spans="2:3" ht="13.5" hidden="1" thickBot="1" x14ac:dyDescent="0.25">
      <c r="B195" s="110">
        <f t="shared" si="0"/>
        <v>2070</v>
      </c>
      <c r="C195" s="111">
        <f>[1]С2.5!$BC$11</f>
        <v>0</v>
      </c>
    </row>
    <row r="196" spans="2:3" ht="13.5" hidden="1" thickBot="1" x14ac:dyDescent="0.25">
      <c r="B196" s="110">
        <f t="shared" si="0"/>
        <v>2071</v>
      </c>
      <c r="C196" s="111">
        <f>[1]С2.5!$BD$11</f>
        <v>0</v>
      </c>
    </row>
    <row r="197" spans="2:3" ht="13.5" hidden="1" thickBot="1" x14ac:dyDescent="0.25">
      <c r="B197" s="110">
        <f t="shared" si="0"/>
        <v>2072</v>
      </c>
      <c r="C197" s="111">
        <f>[1]С2.5!$BE$11</f>
        <v>0</v>
      </c>
    </row>
    <row r="198" spans="2:3" ht="13.5" hidden="1" thickBot="1" x14ac:dyDescent="0.25">
      <c r="B198" s="110">
        <f t="shared" si="0"/>
        <v>2073</v>
      </c>
      <c r="C198" s="111">
        <f>[1]С2.5!$BF$11</f>
        <v>0</v>
      </c>
    </row>
    <row r="199" spans="2:3" ht="13.5" hidden="1" thickBot="1" x14ac:dyDescent="0.25">
      <c r="B199" s="110">
        <f t="shared" si="0"/>
        <v>2074</v>
      </c>
      <c r="C199" s="111">
        <f>[1]С2.5!$BG$11</f>
        <v>0</v>
      </c>
    </row>
    <row r="200" spans="2:3" ht="13.5" hidden="1" thickBot="1" x14ac:dyDescent="0.25">
      <c r="B200" s="110">
        <f t="shared" si="0"/>
        <v>2075</v>
      </c>
      <c r="C200" s="111">
        <f>[1]С2.5!$BH$11</f>
        <v>0</v>
      </c>
    </row>
    <row r="201" spans="2:3" ht="13.5" hidden="1" thickBot="1" x14ac:dyDescent="0.25">
      <c r="B201" s="110">
        <f t="shared" si="0"/>
        <v>2076</v>
      </c>
      <c r="C201" s="111">
        <f>[1]С2.5!$BI$11</f>
        <v>0</v>
      </c>
    </row>
    <row r="202" spans="2:3" ht="13.5" hidden="1" thickBot="1" x14ac:dyDescent="0.25">
      <c r="B202" s="110">
        <f t="shared" si="0"/>
        <v>2077</v>
      </c>
      <c r="C202" s="111">
        <f>[1]С2.5!$BJ$11</f>
        <v>0</v>
      </c>
    </row>
    <row r="203" spans="2:3" ht="13.5" hidden="1" thickBot="1" x14ac:dyDescent="0.25">
      <c r="B203" s="110">
        <f t="shared" si="0"/>
        <v>2078</v>
      </c>
      <c r="C203" s="111">
        <f>[1]С2.5!$BK$11</f>
        <v>0</v>
      </c>
    </row>
    <row r="204" spans="2:3" ht="13.5" hidden="1" thickBot="1" x14ac:dyDescent="0.25">
      <c r="B204" s="110">
        <f t="shared" si="0"/>
        <v>2079</v>
      </c>
      <c r="C204" s="111">
        <f>[1]С2.5!$BL$11</f>
        <v>0</v>
      </c>
    </row>
    <row r="205" spans="2:3" ht="13.5" hidden="1" thickBot="1" x14ac:dyDescent="0.25">
      <c r="B205" s="110">
        <f t="shared" si="0"/>
        <v>2080</v>
      </c>
      <c r="C205" s="111">
        <f>[1]С2.5!$BM$11</f>
        <v>0</v>
      </c>
    </row>
    <row r="206" spans="2:3" ht="13.5" hidden="1" thickBot="1" x14ac:dyDescent="0.25">
      <c r="B206" s="110">
        <f t="shared" si="0"/>
        <v>2081</v>
      </c>
      <c r="C206" s="111">
        <f>[1]С2.5!$BN$11</f>
        <v>0</v>
      </c>
    </row>
    <row r="207" spans="2:3" ht="13.5" hidden="1" thickBot="1" x14ac:dyDescent="0.25">
      <c r="B207" s="110">
        <f t="shared" si="0"/>
        <v>2082</v>
      </c>
      <c r="C207" s="111">
        <f>[1]С2.5!$BO$11</f>
        <v>0</v>
      </c>
    </row>
    <row r="208" spans="2:3" ht="13.5" hidden="1" thickBot="1" x14ac:dyDescent="0.25">
      <c r="B208" s="110">
        <f t="shared" si="0"/>
        <v>2083</v>
      </c>
      <c r="C208" s="111">
        <f>[1]С2.5!$BP$11</f>
        <v>0</v>
      </c>
    </row>
    <row r="209" spans="2:3" ht="13.5" hidden="1" thickBot="1" x14ac:dyDescent="0.25">
      <c r="B209" s="110">
        <f t="shared" si="0"/>
        <v>2084</v>
      </c>
      <c r="C209" s="111">
        <f>[1]С2.5!$BQ$11</f>
        <v>0</v>
      </c>
    </row>
    <row r="210" spans="2:3" ht="13.5" hidden="1" thickBot="1" x14ac:dyDescent="0.25">
      <c r="B210" s="110">
        <f t="shared" si="0"/>
        <v>2085</v>
      </c>
      <c r="C210" s="111">
        <f>[1]С2.5!$BR$11</f>
        <v>0</v>
      </c>
    </row>
    <row r="211" spans="2:3" ht="13.5" hidden="1" thickBot="1" x14ac:dyDescent="0.25">
      <c r="B211" s="110">
        <f t="shared" ref="B211:B224" si="1">B210+1</f>
        <v>2086</v>
      </c>
      <c r="C211" s="111">
        <f>[1]С2.5!$BS$11</f>
        <v>0</v>
      </c>
    </row>
    <row r="212" spans="2:3" ht="13.5" hidden="1" thickBot="1" x14ac:dyDescent="0.25">
      <c r="B212" s="110">
        <f t="shared" si="1"/>
        <v>2087</v>
      </c>
      <c r="C212" s="111">
        <f>[1]С2.5!$BT$11</f>
        <v>0</v>
      </c>
    </row>
    <row r="213" spans="2:3" ht="13.5" hidden="1" thickBot="1" x14ac:dyDescent="0.25">
      <c r="B213" s="110">
        <f t="shared" si="1"/>
        <v>2088</v>
      </c>
      <c r="C213" s="111">
        <f>[1]С2.5!$BU$11</f>
        <v>0</v>
      </c>
    </row>
    <row r="214" spans="2:3" ht="13.5" hidden="1" thickBot="1" x14ac:dyDescent="0.25">
      <c r="B214" s="110">
        <f t="shared" si="1"/>
        <v>2089</v>
      </c>
      <c r="C214" s="111">
        <f>[1]С2.5!$BV$11</f>
        <v>0</v>
      </c>
    </row>
    <row r="215" spans="2:3" ht="13.5" hidden="1" thickBot="1" x14ac:dyDescent="0.25">
      <c r="B215" s="110">
        <f t="shared" si="1"/>
        <v>2090</v>
      </c>
      <c r="C215" s="111">
        <f>[1]С2.5!$BW$11</f>
        <v>0</v>
      </c>
    </row>
    <row r="216" spans="2:3" ht="13.5" hidden="1" thickBot="1" x14ac:dyDescent="0.25">
      <c r="B216" s="110">
        <f t="shared" si="1"/>
        <v>2091</v>
      </c>
      <c r="C216" s="111">
        <f>[1]С2.5!$BX$11</f>
        <v>0</v>
      </c>
    </row>
    <row r="217" spans="2:3" ht="13.5" hidden="1" thickBot="1" x14ac:dyDescent="0.25">
      <c r="B217" s="110">
        <f t="shared" si="1"/>
        <v>2092</v>
      </c>
      <c r="C217" s="111">
        <f>[1]С2.5!$BY$11</f>
        <v>0</v>
      </c>
    </row>
    <row r="218" spans="2:3" ht="13.5" hidden="1" thickBot="1" x14ac:dyDescent="0.25">
      <c r="B218" s="110">
        <f t="shared" si="1"/>
        <v>2093</v>
      </c>
      <c r="C218" s="111">
        <f>[1]С2.5!$BZ$11</f>
        <v>0</v>
      </c>
    </row>
    <row r="219" spans="2:3" ht="13.5" hidden="1" thickBot="1" x14ac:dyDescent="0.25">
      <c r="B219" s="110">
        <f t="shared" si="1"/>
        <v>2094</v>
      </c>
      <c r="C219" s="111">
        <f>[1]С2.5!$CA$11</f>
        <v>0</v>
      </c>
    </row>
    <row r="220" spans="2:3" ht="13.5" hidden="1" thickBot="1" x14ac:dyDescent="0.25">
      <c r="B220" s="110">
        <f t="shared" si="1"/>
        <v>2095</v>
      </c>
      <c r="C220" s="111">
        <f>[1]С2.5!$CB$11</f>
        <v>0</v>
      </c>
    </row>
    <row r="221" spans="2:3" ht="13.5" hidden="1" thickBot="1" x14ac:dyDescent="0.25">
      <c r="B221" s="110">
        <f t="shared" si="1"/>
        <v>2096</v>
      </c>
      <c r="C221" s="111">
        <f>[1]С2.5!$CC$11</f>
        <v>0</v>
      </c>
    </row>
    <row r="222" spans="2:3" ht="13.5" hidden="1" thickBot="1" x14ac:dyDescent="0.25">
      <c r="B222" s="110">
        <f t="shared" si="1"/>
        <v>2097</v>
      </c>
      <c r="C222" s="111">
        <f>[1]С2.5!$CD$11</f>
        <v>0</v>
      </c>
    </row>
    <row r="223" spans="2:3" ht="13.5" hidden="1" thickBot="1" x14ac:dyDescent="0.25">
      <c r="B223" s="110">
        <f t="shared" si="1"/>
        <v>2098</v>
      </c>
      <c r="C223" s="111">
        <f>[1]С2.5!$CE$11</f>
        <v>0</v>
      </c>
    </row>
    <row r="224" spans="2:3" ht="13.5" hidden="1" thickBot="1" x14ac:dyDescent="0.25">
      <c r="B224" s="110">
        <f t="shared" si="1"/>
        <v>2099</v>
      </c>
      <c r="C224" s="111">
        <f>[1]С2.5!$CF$11</f>
        <v>0</v>
      </c>
    </row>
    <row r="225" spans="2:3" ht="13.5" hidden="1" thickBot="1" x14ac:dyDescent="0.25">
      <c r="B225" s="112">
        <f>B162+1</f>
        <v>2038</v>
      </c>
      <c r="C225" s="113" t="e">
        <f>[1]С2.5!#REF!</f>
        <v>#REF!</v>
      </c>
    </row>
    <row r="226" spans="2:3" x14ac:dyDescent="0.2">
      <c r="B226" s="114"/>
      <c r="C226" s="115"/>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E8" sqref="E8"/>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[11]И1!D13</f>
        <v>Субъект Российской Федерации</v>
      </c>
      <c r="C4" s="10" t="str">
        <f>[11]И1!E13</f>
        <v>Новосибирская область</v>
      </c>
    </row>
    <row r="5" spans="1:3" x14ac:dyDescent="0.2">
      <c r="A5" s="8"/>
      <c r="B5" s="9" t="str">
        <f>[11]И1!D14</f>
        <v>Тип муниципального образования (выберите из списка)</v>
      </c>
      <c r="C5" s="10" t="str">
        <f>[11]И1!E14</f>
        <v>деревня Устьянцево</v>
      </c>
    </row>
    <row r="6" spans="1:3" x14ac:dyDescent="0.2">
      <c r="A6" s="8"/>
      <c r="B6" s="9" t="str">
        <f>IF([11]И1!E15="","",[11]И1!D15)</f>
        <v/>
      </c>
      <c r="C6" s="10" t="str">
        <f>IF([11]И1!E15="","",[11]И1!E15)</f>
        <v/>
      </c>
    </row>
    <row r="7" spans="1:3" x14ac:dyDescent="0.2">
      <c r="A7" s="8"/>
      <c r="B7" s="9" t="str">
        <f>[11]И1!D16</f>
        <v>Код ОКТМО</v>
      </c>
      <c r="C7" s="11" t="str">
        <f>[11]И1!E16</f>
        <v>50604418101</v>
      </c>
    </row>
    <row r="8" spans="1:3" x14ac:dyDescent="0.2">
      <c r="A8" s="8"/>
      <c r="B8" s="12" t="str">
        <f>[11]И1!D17</f>
        <v>Система теплоснабжения</v>
      </c>
      <c r="C8" s="13">
        <f>[11]И1!E17</f>
        <v>0</v>
      </c>
    </row>
    <row r="9" spans="1:3" x14ac:dyDescent="0.2">
      <c r="A9" s="8"/>
      <c r="B9" s="9" t="str">
        <f>[11]И1!D8</f>
        <v>Период регулирования (i)-й</v>
      </c>
      <c r="C9" s="14">
        <f>[11]И1!E8</f>
        <v>2023</v>
      </c>
    </row>
    <row r="10" spans="1:3" x14ac:dyDescent="0.2">
      <c r="A10" s="8"/>
      <c r="B10" s="9" t="str">
        <f>[11]И1!D9</f>
        <v>Период регулирования (i-1)-й</v>
      </c>
      <c r="C10" s="14">
        <f>[11]И1!E9</f>
        <v>2022</v>
      </c>
    </row>
    <row r="11" spans="1:3" x14ac:dyDescent="0.2">
      <c r="A11" s="8"/>
      <c r="B11" s="9" t="str">
        <f>[11]И1!D10</f>
        <v>Период регулирования (i-2)-й</v>
      </c>
      <c r="C11" s="14">
        <f>[11]И1!E10</f>
        <v>2021</v>
      </c>
    </row>
    <row r="12" spans="1:3" x14ac:dyDescent="0.2">
      <c r="A12" s="8"/>
      <c r="B12" s="9" t="str">
        <f>[11]И1!D11</f>
        <v>Базовый год (б)</v>
      </c>
      <c r="C12" s="14">
        <f>[11]И1!E11</f>
        <v>2019</v>
      </c>
    </row>
    <row r="13" spans="1:3" ht="38.25" x14ac:dyDescent="0.2">
      <c r="A13" s="8"/>
      <c r="B13" s="9" t="str">
        <f>[11]И1!D18</f>
        <v>Вид топлива, использование которого преобладает в системе теплоснабжения</v>
      </c>
      <c r="C13" s="15" t="str">
        <f>[11]С1.1!E13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4150.486842423461</v>
      </c>
    </row>
    <row r="18" spans="1:3" ht="42.75" x14ac:dyDescent="0.2">
      <c r="A18" s="23" t="s">
        <v>8</v>
      </c>
      <c r="B18" s="26" t="s">
        <v>9</v>
      </c>
      <c r="C18" s="27">
        <f>[11]С1!F12</f>
        <v>994.44261528996844</v>
      </c>
    </row>
    <row r="19" spans="1:3" ht="42.75" x14ac:dyDescent="0.2">
      <c r="A19" s="23" t="s">
        <v>10</v>
      </c>
      <c r="B19" s="26" t="s">
        <v>11</v>
      </c>
      <c r="C19" s="27">
        <f>[11]С2!F12</f>
        <v>2113.4880319770141</v>
      </c>
    </row>
    <row r="20" spans="1:3" ht="30" x14ac:dyDescent="0.2">
      <c r="A20" s="23" t="s">
        <v>12</v>
      </c>
      <c r="B20" s="26" t="s">
        <v>13</v>
      </c>
      <c r="C20" s="27">
        <f>[11]С3!F12</f>
        <v>505.81370335098825</v>
      </c>
    </row>
    <row r="21" spans="1:3" ht="42.75" x14ac:dyDescent="0.2">
      <c r="A21" s="23" t="s">
        <v>14</v>
      </c>
      <c r="B21" s="26" t="s">
        <v>235</v>
      </c>
      <c r="C21" s="27">
        <f>[11]С4!F12</f>
        <v>455.36039685601122</v>
      </c>
    </row>
    <row r="22" spans="1:3" ht="30" x14ac:dyDescent="0.2">
      <c r="A22" s="23" t="s">
        <v>16</v>
      </c>
      <c r="B22" s="26" t="s">
        <v>236</v>
      </c>
      <c r="C22" s="27">
        <f>[11]С5!F12</f>
        <v>81.382094949479637</v>
      </c>
    </row>
    <row r="23" spans="1:3" ht="43.5" thickBot="1" x14ac:dyDescent="0.25">
      <c r="A23" s="28" t="s">
        <v>18</v>
      </c>
      <c r="B23" s="29" t="s">
        <v>237</v>
      </c>
      <c r="C23" s="30" t="str">
        <f>[11]С6!F12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[11]С1.1!E16</f>
        <v>5100</v>
      </c>
    </row>
    <row r="29" spans="1:3" ht="42.75" x14ac:dyDescent="0.2">
      <c r="A29" s="23" t="s">
        <v>10</v>
      </c>
      <c r="B29" s="35" t="s">
        <v>238</v>
      </c>
      <c r="C29" s="36">
        <f>[11]С1.1!E27</f>
        <v>2673.89</v>
      </c>
    </row>
    <row r="30" spans="1:3" ht="17.25" x14ac:dyDescent="0.2">
      <c r="A30" s="23" t="s">
        <v>12</v>
      </c>
      <c r="B30" s="35" t="s">
        <v>29</v>
      </c>
      <c r="C30" s="38">
        <f>[11]С1.1!E19</f>
        <v>0.59499999999999997</v>
      </c>
    </row>
    <row r="31" spans="1:3" ht="17.25" x14ac:dyDescent="0.2">
      <c r="A31" s="23" t="s">
        <v>14</v>
      </c>
      <c r="B31" s="35" t="s">
        <v>30</v>
      </c>
      <c r="C31" s="38">
        <f>[11]С1.1!E20</f>
        <v>-0.113</v>
      </c>
    </row>
    <row r="32" spans="1:3" ht="30" x14ac:dyDescent="0.2">
      <c r="A32" s="23" t="s">
        <v>16</v>
      </c>
      <c r="B32" s="39" t="s">
        <v>239</v>
      </c>
      <c r="C32" s="124">
        <f>[11]С1!F13</f>
        <v>176.4</v>
      </c>
    </row>
    <row r="33" spans="1:3" x14ac:dyDescent="0.2">
      <c r="A33" s="23" t="s">
        <v>18</v>
      </c>
      <c r="B33" s="39" t="s">
        <v>32</v>
      </c>
      <c r="C33" s="41">
        <f>[11]С1!F16</f>
        <v>7000</v>
      </c>
    </row>
    <row r="34" spans="1:3" ht="14.25" x14ac:dyDescent="0.2">
      <c r="A34" s="23" t="s">
        <v>33</v>
      </c>
      <c r="B34" s="43" t="s">
        <v>240</v>
      </c>
      <c r="C34" s="44">
        <f>[11]С1!F17</f>
        <v>0.72857142857142854</v>
      </c>
    </row>
    <row r="35" spans="1:3" ht="15.75" x14ac:dyDescent="0.2">
      <c r="A35" s="125" t="s">
        <v>35</v>
      </c>
      <c r="B35" s="46" t="s">
        <v>36</v>
      </c>
      <c r="C35" s="44">
        <f>[11]С1!F20</f>
        <v>21.588411179999994</v>
      </c>
    </row>
    <row r="36" spans="1:3" ht="15.75" x14ac:dyDescent="0.2">
      <c r="A36" s="125" t="s">
        <v>37</v>
      </c>
      <c r="B36" s="47" t="s">
        <v>38</v>
      </c>
      <c r="C36" s="44">
        <f>[11]С1!F21</f>
        <v>20.818139999999996</v>
      </c>
    </row>
    <row r="37" spans="1:3" ht="14.25" x14ac:dyDescent="0.2">
      <c r="A37" s="125" t="s">
        <v>39</v>
      </c>
      <c r="B37" s="48" t="s">
        <v>40</v>
      </c>
      <c r="C37" s="44">
        <f>[11]С1!F22</f>
        <v>1.0369999999999999</v>
      </c>
    </row>
    <row r="38" spans="1:3" ht="53.25" thickBot="1" x14ac:dyDescent="0.25">
      <c r="A38" s="28" t="s">
        <v>41</v>
      </c>
      <c r="B38" s="49" t="s">
        <v>42</v>
      </c>
      <c r="C38" s="50">
        <f>[11]С1!F23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[11]С2.1!E12</f>
        <v>V</v>
      </c>
    </row>
    <row r="42" spans="1:3" ht="25.5" x14ac:dyDescent="0.2">
      <c r="A42" s="23" t="s">
        <v>47</v>
      </c>
      <c r="B42" s="35" t="s">
        <v>48</v>
      </c>
      <c r="C42" s="55" t="str">
        <f>[11]С2.1!E13</f>
        <v>6 и менее баллов</v>
      </c>
    </row>
    <row r="43" spans="1:3" ht="25.5" x14ac:dyDescent="0.2">
      <c r="A43" s="23" t="s">
        <v>49</v>
      </c>
      <c r="B43" s="35" t="s">
        <v>228</v>
      </c>
      <c r="C43" s="55" t="str">
        <f>[11]С2.1!E14</f>
        <v>от 200 до 500</v>
      </c>
    </row>
    <row r="44" spans="1:3" ht="25.5" x14ac:dyDescent="0.2">
      <c r="A44" s="23" t="s">
        <v>51</v>
      </c>
      <c r="B44" s="35" t="s">
        <v>229</v>
      </c>
      <c r="C44" s="56" t="str">
        <f>[11]С2.1!E15</f>
        <v>нет</v>
      </c>
    </row>
    <row r="45" spans="1:3" ht="30" x14ac:dyDescent="0.2">
      <c r="A45" s="23" t="s">
        <v>53</v>
      </c>
      <c r="B45" s="35" t="s">
        <v>54</v>
      </c>
      <c r="C45" s="36">
        <f>[11]С2!F18</f>
        <v>32402.627334033532</v>
      </c>
    </row>
    <row r="46" spans="1:3" ht="30" x14ac:dyDescent="0.2">
      <c r="A46" s="23" t="s">
        <v>55</v>
      </c>
      <c r="B46" s="57" t="s">
        <v>56</v>
      </c>
      <c r="C46" s="36">
        <f>IF([11]С2!F19&gt;0,[11]С2!F19,[11]С2!F20)</f>
        <v>23441.524932855718</v>
      </c>
    </row>
    <row r="47" spans="1:3" ht="25.5" x14ac:dyDescent="0.2">
      <c r="A47" s="23" t="s">
        <v>57</v>
      </c>
      <c r="B47" s="58" t="s">
        <v>58</v>
      </c>
      <c r="C47" s="36">
        <f>[11]С2.1!E19</f>
        <v>-38</v>
      </c>
    </row>
    <row r="48" spans="1:3" ht="25.5" x14ac:dyDescent="0.2">
      <c r="A48" s="23" t="s">
        <v>59</v>
      </c>
      <c r="B48" s="58" t="s">
        <v>60</v>
      </c>
      <c r="C48" s="36" t="str">
        <f>[11]С2.1!E22</f>
        <v>нет</v>
      </c>
    </row>
    <row r="49" spans="1:3" ht="38.25" x14ac:dyDescent="0.2">
      <c r="A49" s="23" t="s">
        <v>61</v>
      </c>
      <c r="B49" s="59" t="s">
        <v>62</v>
      </c>
      <c r="C49" s="36">
        <f>[11]С2.2!E10</f>
        <v>1287</v>
      </c>
    </row>
    <row r="50" spans="1:3" ht="25.5" x14ac:dyDescent="0.2">
      <c r="A50" s="23" t="s">
        <v>63</v>
      </c>
      <c r="B50" s="60" t="s">
        <v>64</v>
      </c>
      <c r="C50" s="36">
        <f>[11]С2.2!E12</f>
        <v>5.97</v>
      </c>
    </row>
    <row r="51" spans="1:3" ht="52.5" x14ac:dyDescent="0.2">
      <c r="A51" s="23" t="s">
        <v>65</v>
      </c>
      <c r="B51" s="61" t="s">
        <v>66</v>
      </c>
      <c r="C51" s="36">
        <f>[11]С2.2!E13</f>
        <v>1</v>
      </c>
    </row>
    <row r="52" spans="1:3" ht="27.75" x14ac:dyDescent="0.2">
      <c r="A52" s="23" t="s">
        <v>67</v>
      </c>
      <c r="B52" s="60" t="s">
        <v>68</v>
      </c>
      <c r="C52" s="36">
        <f>[11]С2.2!E14</f>
        <v>12104</v>
      </c>
    </row>
    <row r="53" spans="1:3" ht="25.5" x14ac:dyDescent="0.2">
      <c r="A53" s="23" t="s">
        <v>69</v>
      </c>
      <c r="B53" s="61" t="s">
        <v>70</v>
      </c>
      <c r="C53" s="38">
        <f>[11]С2.2!E15</f>
        <v>4.8000000000000001E-2</v>
      </c>
    </row>
    <row r="54" spans="1:3" x14ac:dyDescent="0.2">
      <c r="A54" s="23" t="s">
        <v>71</v>
      </c>
      <c r="B54" s="61" t="s">
        <v>72</v>
      </c>
      <c r="C54" s="36">
        <f>[11]С2.2!E16</f>
        <v>1</v>
      </c>
    </row>
    <row r="55" spans="1:3" ht="15.75" x14ac:dyDescent="0.2">
      <c r="A55" s="23" t="s">
        <v>73</v>
      </c>
      <c r="B55" s="63" t="s">
        <v>74</v>
      </c>
      <c r="C55" s="36">
        <f>[11]С2!F21</f>
        <v>1</v>
      </c>
    </row>
    <row r="56" spans="1:3" ht="30" x14ac:dyDescent="0.2">
      <c r="A56" s="64" t="s">
        <v>75</v>
      </c>
      <c r="B56" s="35" t="s">
        <v>241</v>
      </c>
      <c r="C56" s="36">
        <f>[11]С2!F13</f>
        <v>169640.22915965237</v>
      </c>
    </row>
    <row r="57" spans="1:3" ht="30" x14ac:dyDescent="0.2">
      <c r="A57" s="64" t="s">
        <v>77</v>
      </c>
      <c r="B57" s="63" t="s">
        <v>242</v>
      </c>
      <c r="C57" s="36">
        <f>[11]С2!F14</f>
        <v>113455</v>
      </c>
    </row>
    <row r="58" spans="1:3" ht="15.75" x14ac:dyDescent="0.2">
      <c r="A58" s="64" t="s">
        <v>79</v>
      </c>
      <c r="B58" s="65" t="s">
        <v>80</v>
      </c>
      <c r="C58" s="44">
        <f>[11]С2!F15</f>
        <v>1.071</v>
      </c>
    </row>
    <row r="59" spans="1:3" ht="15.75" x14ac:dyDescent="0.2">
      <c r="A59" s="64" t="s">
        <v>81</v>
      </c>
      <c r="B59" s="65" t="s">
        <v>82</v>
      </c>
      <c r="C59" s="44">
        <f>[11]С2!F16</f>
        <v>1</v>
      </c>
    </row>
    <row r="60" spans="1:3" ht="17.25" x14ac:dyDescent="0.2">
      <c r="A60" s="64" t="s">
        <v>83</v>
      </c>
      <c r="B60" s="63" t="s">
        <v>84</v>
      </c>
      <c r="C60" s="36">
        <f>[11]С2!F17</f>
        <v>1.01</v>
      </c>
    </row>
    <row r="61" spans="1:3" s="70" customFormat="1" ht="14.25" x14ac:dyDescent="0.2">
      <c r="A61" s="64" t="s">
        <v>85</v>
      </c>
      <c r="B61" s="68" t="s">
        <v>86</v>
      </c>
      <c r="C61" s="69">
        <f>[11]С2!F33</f>
        <v>10</v>
      </c>
    </row>
    <row r="62" spans="1:3" ht="30" x14ac:dyDescent="0.2">
      <c r="A62" s="64" t="s">
        <v>87</v>
      </c>
      <c r="B62" s="71" t="s">
        <v>88</v>
      </c>
      <c r="C62" s="36">
        <f>[11]С2!F26</f>
        <v>1966.4220225005531</v>
      </c>
    </row>
    <row r="63" spans="1:3" ht="17.25" x14ac:dyDescent="0.2">
      <c r="A63" s="64" t="s">
        <v>89</v>
      </c>
      <c r="B63" s="57" t="s">
        <v>243</v>
      </c>
      <c r="C63" s="36">
        <f>[11]С2!F27</f>
        <v>0.33871394199999999</v>
      </c>
    </row>
    <row r="64" spans="1:3" ht="17.25" x14ac:dyDescent="0.2">
      <c r="A64" s="64" t="s">
        <v>91</v>
      </c>
      <c r="B64" s="63" t="s">
        <v>244</v>
      </c>
      <c r="C64" s="69">
        <f>[11]С2!F28</f>
        <v>4200</v>
      </c>
    </row>
    <row r="65" spans="1:3" ht="42.75" x14ac:dyDescent="0.2">
      <c r="A65" s="64" t="s">
        <v>93</v>
      </c>
      <c r="B65" s="35" t="s">
        <v>245</v>
      </c>
      <c r="C65" s="36">
        <f>[11]С2!F22</f>
        <v>35717.748653137714</v>
      </c>
    </row>
    <row r="66" spans="1:3" ht="30" x14ac:dyDescent="0.2">
      <c r="A66" s="64" t="s">
        <v>95</v>
      </c>
      <c r="B66" s="65" t="s">
        <v>246</v>
      </c>
      <c r="C66" s="36">
        <f>[11]С2!F23</f>
        <v>1990</v>
      </c>
    </row>
    <row r="67" spans="1:3" ht="30" x14ac:dyDescent="0.2">
      <c r="A67" s="64" t="s">
        <v>97</v>
      </c>
      <c r="B67" s="57" t="s">
        <v>98</v>
      </c>
      <c r="C67" s="36">
        <f>[11]С2.1!E27</f>
        <v>14307.876789999998</v>
      </c>
    </row>
    <row r="68" spans="1:3" ht="38.25" x14ac:dyDescent="0.2">
      <c r="A68" s="64" t="s">
        <v>99</v>
      </c>
      <c r="B68" s="72" t="s">
        <v>100</v>
      </c>
      <c r="C68" s="56">
        <f>[11]С2.3!E21</f>
        <v>0</v>
      </c>
    </row>
    <row r="69" spans="1:3" ht="25.5" x14ac:dyDescent="0.2">
      <c r="A69" s="64" t="s">
        <v>101</v>
      </c>
      <c r="B69" s="73" t="s">
        <v>102</v>
      </c>
      <c r="C69" s="74">
        <f>[11]С2.3!E11</f>
        <v>9.89</v>
      </c>
    </row>
    <row r="70" spans="1:3" ht="25.5" x14ac:dyDescent="0.2">
      <c r="A70" s="64" t="s">
        <v>103</v>
      </c>
      <c r="B70" s="73" t="s">
        <v>104</v>
      </c>
      <c r="C70" s="69">
        <f>[11]С2.3!E13</f>
        <v>300</v>
      </c>
    </row>
    <row r="71" spans="1:3" ht="25.5" x14ac:dyDescent="0.2">
      <c r="A71" s="64" t="s">
        <v>105</v>
      </c>
      <c r="B71" s="72" t="s">
        <v>106</v>
      </c>
      <c r="C71" s="75">
        <f>IF([11]С2.3!E22&gt;0,[11]С2.3!E22,[11]С2.3!E14)</f>
        <v>61211</v>
      </c>
    </row>
    <row r="72" spans="1:3" ht="38.25" x14ac:dyDescent="0.2">
      <c r="A72" s="64" t="s">
        <v>107</v>
      </c>
      <c r="B72" s="72" t="s">
        <v>108</v>
      </c>
      <c r="C72" s="75">
        <f>IF([11]С2.3!E23&gt;0,[11]С2.3!E23,[11]С2.3!E15)</f>
        <v>45675</v>
      </c>
    </row>
    <row r="73" spans="1:3" ht="30" x14ac:dyDescent="0.2">
      <c r="A73" s="64" t="s">
        <v>109</v>
      </c>
      <c r="B73" s="57" t="s">
        <v>110</v>
      </c>
      <c r="C73" s="36">
        <f>[11]С2.1!E28</f>
        <v>9541.9567200000001</v>
      </c>
    </row>
    <row r="74" spans="1:3" ht="38.25" x14ac:dyDescent="0.2">
      <c r="A74" s="64" t="s">
        <v>111</v>
      </c>
      <c r="B74" s="72" t="s">
        <v>112</v>
      </c>
      <c r="C74" s="56">
        <f>[11]С2.3!E25</f>
        <v>0</v>
      </c>
    </row>
    <row r="75" spans="1:3" ht="25.5" x14ac:dyDescent="0.2">
      <c r="A75" s="64" t="s">
        <v>113</v>
      </c>
      <c r="B75" s="73" t="s">
        <v>114</v>
      </c>
      <c r="C75" s="74">
        <f>[11]С2.3!E12</f>
        <v>0.56000000000000005</v>
      </c>
    </row>
    <row r="76" spans="1:3" ht="25.5" x14ac:dyDescent="0.2">
      <c r="A76" s="64" t="s">
        <v>115</v>
      </c>
      <c r="B76" s="73" t="s">
        <v>104</v>
      </c>
      <c r="C76" s="69">
        <f>[11]С2.3!E13</f>
        <v>300</v>
      </c>
    </row>
    <row r="77" spans="1:3" ht="25.5" x14ac:dyDescent="0.2">
      <c r="A77" s="64" t="s">
        <v>116</v>
      </c>
      <c r="B77" s="76" t="s">
        <v>117</v>
      </c>
      <c r="C77" s="75">
        <f>IF([11]С2.3!E26&gt;0,[11]С2.3!E26,[11]С2.3!E16)</f>
        <v>65637</v>
      </c>
    </row>
    <row r="78" spans="1:3" ht="38.25" x14ac:dyDescent="0.2">
      <c r="A78" s="64" t="s">
        <v>118</v>
      </c>
      <c r="B78" s="76" t="s">
        <v>119</v>
      </c>
      <c r="C78" s="75">
        <f>IF([11]С2.3!E27&gt;0,[11]С2.3!E27,[11]С2.3!E17)</f>
        <v>31684</v>
      </c>
    </row>
    <row r="79" spans="1:3" ht="17.25" x14ac:dyDescent="0.2">
      <c r="A79" s="64" t="s">
        <v>122</v>
      </c>
      <c r="B79" s="35" t="s">
        <v>123</v>
      </c>
      <c r="C79" s="38">
        <f>[11]С2!F29</f>
        <v>0.128978033685065</v>
      </c>
    </row>
    <row r="80" spans="1:3" ht="30" x14ac:dyDescent="0.2">
      <c r="A80" s="64" t="s">
        <v>124</v>
      </c>
      <c r="B80" s="57" t="s">
        <v>125</v>
      </c>
      <c r="C80" s="77">
        <f>[11]С2!F30</f>
        <v>0.11668498168498169</v>
      </c>
    </row>
    <row r="81" spans="1:3" ht="17.25" x14ac:dyDescent="0.2">
      <c r="A81" s="64" t="s">
        <v>126</v>
      </c>
      <c r="B81" s="78" t="s">
        <v>127</v>
      </c>
      <c r="C81" s="38">
        <f>[11]С2!F31</f>
        <v>0.13880000000000001</v>
      </c>
    </row>
    <row r="82" spans="1:3" s="70" customFormat="1" ht="18" thickBot="1" x14ac:dyDescent="0.25">
      <c r="A82" s="79" t="s">
        <v>128</v>
      </c>
      <c r="B82" s="80" t="s">
        <v>129</v>
      </c>
      <c r="C82" s="81">
        <f>[11]С2!F32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[11]С3!F14</f>
        <v>7037.0456820584268</v>
      </c>
    </row>
    <row r="86" spans="1:3" s="70" customFormat="1" ht="42.75" x14ac:dyDescent="0.2">
      <c r="A86" s="83" t="s">
        <v>134</v>
      </c>
      <c r="B86" s="57" t="s">
        <v>135</v>
      </c>
      <c r="C86" s="84">
        <f>[11]С3!F15</f>
        <v>0.2</v>
      </c>
    </row>
    <row r="87" spans="1:3" s="70" customFormat="1" ht="14.25" x14ac:dyDescent="0.2">
      <c r="A87" s="83" t="s">
        <v>136</v>
      </c>
      <c r="B87" s="85" t="s">
        <v>137</v>
      </c>
      <c r="C87" s="69">
        <f>[11]С3!F18</f>
        <v>15</v>
      </c>
    </row>
    <row r="88" spans="1:3" s="70" customFormat="1" ht="17.25" x14ac:dyDescent="0.2">
      <c r="A88" s="83" t="s">
        <v>138</v>
      </c>
      <c r="B88" s="35" t="s">
        <v>139</v>
      </c>
      <c r="C88" s="36">
        <f>[11]С3!F19</f>
        <v>3487.1555421534131</v>
      </c>
    </row>
    <row r="89" spans="1:3" s="70" customFormat="1" ht="55.5" x14ac:dyDescent="0.2">
      <c r="A89" s="83" t="s">
        <v>140</v>
      </c>
      <c r="B89" s="57" t="s">
        <v>141</v>
      </c>
      <c r="C89" s="86">
        <f>[11]С3!F20</f>
        <v>2.1999999999999999E-2</v>
      </c>
    </row>
    <row r="90" spans="1:3" s="70" customFormat="1" ht="14.25" x14ac:dyDescent="0.2">
      <c r="A90" s="83" t="s">
        <v>142</v>
      </c>
      <c r="B90" s="63" t="s">
        <v>86</v>
      </c>
      <c r="C90" s="69">
        <f>[11]С3!F21</f>
        <v>10</v>
      </c>
    </row>
    <row r="91" spans="1:3" s="70" customFormat="1" ht="17.25" x14ac:dyDescent="0.2">
      <c r="A91" s="83" t="s">
        <v>143</v>
      </c>
      <c r="B91" s="35" t="s">
        <v>144</v>
      </c>
      <c r="C91" s="36">
        <f>[11]С3!F22</f>
        <v>5.8992660675016593</v>
      </c>
    </row>
    <row r="92" spans="1:3" s="70" customFormat="1" ht="55.5" x14ac:dyDescent="0.2">
      <c r="A92" s="83" t="s">
        <v>145</v>
      </c>
      <c r="B92" s="57" t="s">
        <v>146</v>
      </c>
      <c r="C92" s="86">
        <f>[11]С3!F23</f>
        <v>3.0000000000000001E-3</v>
      </c>
    </row>
    <row r="93" spans="1:3" s="70" customFormat="1" ht="27.75" thickBot="1" x14ac:dyDescent="0.25">
      <c r="A93" s="87" t="s">
        <v>147</v>
      </c>
      <c r="B93" s="88" t="s">
        <v>247</v>
      </c>
      <c r="C93" s="89">
        <f>[11]С3!F24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[11]С4!F16</f>
        <v>1652.5</v>
      </c>
    </row>
    <row r="97" spans="1:3" ht="30" x14ac:dyDescent="0.2">
      <c r="A97" s="64" t="s">
        <v>152</v>
      </c>
      <c r="B97" s="63" t="s">
        <v>249</v>
      </c>
      <c r="C97" s="36">
        <f>[11]С4!F17</f>
        <v>73547</v>
      </c>
    </row>
    <row r="98" spans="1:3" ht="17.25" x14ac:dyDescent="0.2">
      <c r="A98" s="64" t="s">
        <v>154</v>
      </c>
      <c r="B98" s="63" t="s">
        <v>155</v>
      </c>
      <c r="C98" s="44">
        <f>[11]С4!F18</f>
        <v>0.02</v>
      </c>
    </row>
    <row r="99" spans="1:3" ht="30" x14ac:dyDescent="0.2">
      <c r="A99" s="64" t="s">
        <v>156</v>
      </c>
      <c r="B99" s="63" t="s">
        <v>157</v>
      </c>
      <c r="C99" s="36">
        <f>[11]С4!F19</f>
        <v>12104</v>
      </c>
    </row>
    <row r="100" spans="1:3" ht="31.5" x14ac:dyDescent="0.2">
      <c r="A100" s="64" t="s">
        <v>158</v>
      </c>
      <c r="B100" s="63" t="s">
        <v>159</v>
      </c>
      <c r="C100" s="44">
        <f>[11]С4!F20</f>
        <v>1.4999999999999999E-2</v>
      </c>
    </row>
    <row r="101" spans="1:3" ht="30" x14ac:dyDescent="0.2">
      <c r="A101" s="64" t="s">
        <v>160</v>
      </c>
      <c r="B101" s="35" t="s">
        <v>250</v>
      </c>
      <c r="C101" s="36">
        <f>[11]С4!F21</f>
        <v>1933.1949342509995</v>
      </c>
    </row>
    <row r="102" spans="1:3" ht="24" customHeight="1" x14ac:dyDescent="0.2">
      <c r="A102" s="64" t="s">
        <v>162</v>
      </c>
      <c r="B102" s="57" t="s">
        <v>163</v>
      </c>
      <c r="C102" s="37">
        <f>IF([11]С4.2!F8="да",[11]С4.2!D21,[11]С4.2!D15)</f>
        <v>0</v>
      </c>
    </row>
    <row r="103" spans="1:3" ht="68.25" x14ac:dyDescent="0.2">
      <c r="A103" s="64" t="s">
        <v>164</v>
      </c>
      <c r="B103" s="57" t="s">
        <v>165</v>
      </c>
      <c r="C103" s="36">
        <f>[11]С4!F22</f>
        <v>3.6112641666666665</v>
      </c>
    </row>
    <row r="104" spans="1:3" ht="30" x14ac:dyDescent="0.2">
      <c r="A104" s="64" t="s">
        <v>166</v>
      </c>
      <c r="B104" s="63" t="s">
        <v>251</v>
      </c>
      <c r="C104" s="36">
        <f>[11]С4!F23</f>
        <v>180</v>
      </c>
    </row>
    <row r="105" spans="1:3" ht="14.25" x14ac:dyDescent="0.2">
      <c r="A105" s="64" t="s">
        <v>168</v>
      </c>
      <c r="B105" s="57" t="s">
        <v>169</v>
      </c>
      <c r="C105" s="36">
        <f>[11]С4!F24</f>
        <v>8497.1999999999989</v>
      </c>
    </row>
    <row r="106" spans="1:3" ht="14.25" x14ac:dyDescent="0.2">
      <c r="A106" s="64" t="s">
        <v>170</v>
      </c>
      <c r="B106" s="63" t="s">
        <v>171</v>
      </c>
      <c r="C106" s="44">
        <f>[11]С4!F25</f>
        <v>0.35</v>
      </c>
    </row>
    <row r="107" spans="1:3" ht="17.25" x14ac:dyDescent="0.2">
      <c r="A107" s="64" t="s">
        <v>172</v>
      </c>
      <c r="B107" s="35" t="s">
        <v>173</v>
      </c>
      <c r="C107" s="36">
        <f>[11]С4!F26</f>
        <v>61.719059999999999</v>
      </c>
    </row>
    <row r="108" spans="1:3" ht="25.5" x14ac:dyDescent="0.2">
      <c r="A108" s="64" t="s">
        <v>174</v>
      </c>
      <c r="B108" s="57" t="s">
        <v>100</v>
      </c>
      <c r="C108" s="37">
        <f>[11]С4.3!E16</f>
        <v>0</v>
      </c>
    </row>
    <row r="109" spans="1:3" ht="25.5" x14ac:dyDescent="0.2">
      <c r="A109" s="64" t="s">
        <v>175</v>
      </c>
      <c r="B109" s="57" t="s">
        <v>176</v>
      </c>
      <c r="C109" s="36">
        <f>[11]С4.3!E17</f>
        <v>16.5</v>
      </c>
    </row>
    <row r="110" spans="1:3" ht="38.25" x14ac:dyDescent="0.2">
      <c r="A110" s="64" t="s">
        <v>177</v>
      </c>
      <c r="B110" s="57" t="s">
        <v>112</v>
      </c>
      <c r="C110" s="37">
        <f>[11]С4.3!E18</f>
        <v>0</v>
      </c>
    </row>
    <row r="111" spans="1:3" x14ac:dyDescent="0.2">
      <c r="A111" s="64" t="s">
        <v>178</v>
      </c>
      <c r="B111" s="57" t="s">
        <v>179</v>
      </c>
      <c r="C111" s="36">
        <f>[11]С4.3!E19</f>
        <v>18.89</v>
      </c>
    </row>
    <row r="112" spans="1:3" x14ac:dyDescent="0.2">
      <c r="A112" s="64" t="s">
        <v>180</v>
      </c>
      <c r="B112" s="63" t="s">
        <v>181</v>
      </c>
      <c r="C112" s="36">
        <f>[11]С4.3!E11</f>
        <v>1871</v>
      </c>
    </row>
    <row r="113" spans="1:3" x14ac:dyDescent="0.2">
      <c r="A113" s="64" t="s">
        <v>182</v>
      </c>
      <c r="B113" s="63" t="s">
        <v>183</v>
      </c>
      <c r="C113" s="56">
        <f>[11]С4.3!E12</f>
        <v>1636</v>
      </c>
    </row>
    <row r="114" spans="1:3" x14ac:dyDescent="0.2">
      <c r="A114" s="64" t="s">
        <v>184</v>
      </c>
      <c r="B114" s="63" t="s">
        <v>185</v>
      </c>
      <c r="C114" s="56">
        <f>[11]С4.3!E13</f>
        <v>204</v>
      </c>
    </row>
    <row r="115" spans="1:3" ht="30" x14ac:dyDescent="0.2">
      <c r="A115" s="64" t="s">
        <v>186</v>
      </c>
      <c r="B115" s="35" t="s">
        <v>252</v>
      </c>
      <c r="C115" s="36">
        <f>[11]С4!F27</f>
        <v>1603.1789008067842</v>
      </c>
    </row>
    <row r="116" spans="1:3" ht="25.5" x14ac:dyDescent="0.2">
      <c r="A116" s="64" t="s">
        <v>188</v>
      </c>
      <c r="B116" s="57" t="s">
        <v>230</v>
      </c>
      <c r="C116" s="36">
        <f>[11]С4!F28</f>
        <v>1231.3202003124302</v>
      </c>
    </row>
    <row r="117" spans="1:3" ht="42.75" x14ac:dyDescent="0.2">
      <c r="A117" s="64" t="s">
        <v>190</v>
      </c>
      <c r="B117" s="57" t="s">
        <v>191</v>
      </c>
      <c r="C117" s="36">
        <f>[11]С4!F29</f>
        <v>371.85870049435397</v>
      </c>
    </row>
    <row r="118" spans="1:3" ht="30" x14ac:dyDescent="0.2">
      <c r="A118" s="64" t="s">
        <v>192</v>
      </c>
      <c r="B118" s="43" t="s">
        <v>193</v>
      </c>
      <c r="C118" s="36">
        <f>[11]С4!F30</f>
        <v>2221.9946636284776</v>
      </c>
    </row>
    <row r="119" spans="1:3" ht="42.75" x14ac:dyDescent="0.2">
      <c r="A119" s="64" t="s">
        <v>231</v>
      </c>
      <c r="B119" s="94" t="s">
        <v>253</v>
      </c>
      <c r="C119" s="36">
        <f>[11]С4!F33</f>
        <v>1466.2118720950889</v>
      </c>
    </row>
    <row r="120" spans="1:3" ht="30" x14ac:dyDescent="0.2">
      <c r="A120" s="64" t="s">
        <v>232</v>
      </c>
      <c r="B120" s="128" t="s">
        <v>254</v>
      </c>
      <c r="C120" s="36">
        <f>[11]С4!F35</f>
        <v>17.040680999999999</v>
      </c>
    </row>
    <row r="121" spans="1:3" ht="14.25" x14ac:dyDescent="0.2">
      <c r="A121" s="64" t="s">
        <v>233</v>
      </c>
      <c r="B121" s="60" t="s">
        <v>255</v>
      </c>
      <c r="C121" s="36">
        <f>[11]С4!F36</f>
        <v>14319.9</v>
      </c>
    </row>
    <row r="122" spans="1:3" ht="28.5" thickBot="1" x14ac:dyDescent="0.25">
      <c r="A122" s="79" t="s">
        <v>234</v>
      </c>
      <c r="B122" s="129" t="s">
        <v>256</v>
      </c>
      <c r="C122" s="89">
        <f>[11]С4!F37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[11]С5!F17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[11]С2!F37</f>
        <v>20.818139999999996</v>
      </c>
    </row>
    <row r="136" spans="1:3" ht="14.25" x14ac:dyDescent="0.2">
      <c r="A136" s="64" t="s">
        <v>214</v>
      </c>
      <c r="B136" s="136" t="s">
        <v>215</v>
      </c>
      <c r="C136" s="36">
        <f>[11]С2!F38</f>
        <v>7</v>
      </c>
    </row>
    <row r="137" spans="1:3" ht="17.25" x14ac:dyDescent="0.2">
      <c r="A137" s="64" t="s">
        <v>216</v>
      </c>
      <c r="B137" s="136" t="s">
        <v>217</v>
      </c>
      <c r="C137" s="36">
        <f>[11]С2!F40</f>
        <v>0.97</v>
      </c>
    </row>
    <row r="138" spans="1:3" ht="15" thickBot="1" x14ac:dyDescent="0.25">
      <c r="A138" s="79" t="s">
        <v>218</v>
      </c>
      <c r="B138" s="137" t="s">
        <v>219</v>
      </c>
      <c r="C138" s="50">
        <f>[11]С2!F42</f>
        <v>0.35</v>
      </c>
    </row>
    <row r="139" spans="1:3" s="92" customFormat="1" ht="13.5" thickBot="1" x14ac:dyDescent="0.25">
      <c r="A139" s="51"/>
      <c r="B139" s="52"/>
      <c r="C139" s="15"/>
    </row>
    <row r="140" spans="1:3" ht="30" x14ac:dyDescent="0.2">
      <c r="A140" s="90" t="s">
        <v>220</v>
      </c>
      <c r="B140" s="100" t="s">
        <v>258</v>
      </c>
      <c r="C140" s="138">
        <f>[11]С2!F35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[11]С2.5!$E$11</f>
        <v>-2.9000000000000026E-2</v>
      </c>
    </row>
    <row r="144" spans="1:3" x14ac:dyDescent="0.2">
      <c r="A144" s="103"/>
      <c r="B144" s="110">
        <f t="shared" ref="B144:B207" si="0">B143+1</f>
        <v>2021</v>
      </c>
      <c r="C144" s="143">
        <f>[11]С2.5!$F$11</f>
        <v>0.245</v>
      </c>
    </row>
    <row r="145" spans="1:3" x14ac:dyDescent="0.2">
      <c r="A145" s="103"/>
      <c r="B145" s="110">
        <f t="shared" si="0"/>
        <v>2022</v>
      </c>
      <c r="C145" s="143">
        <f>[11]С2.5!$G$11</f>
        <v>0.121</v>
      </c>
    </row>
    <row r="146" spans="1:3" ht="13.5" thickBot="1" x14ac:dyDescent="0.25">
      <c r="A146" s="103"/>
      <c r="B146" s="112">
        <f t="shared" si="0"/>
        <v>2023</v>
      </c>
      <c r="C146" s="144">
        <f>[11]С2.5!$H$11</f>
        <v>0.02</v>
      </c>
    </row>
    <row r="147" spans="1:3" hidden="1" x14ac:dyDescent="0.2">
      <c r="A147" s="103"/>
      <c r="B147" s="145">
        <f t="shared" si="0"/>
        <v>2024</v>
      </c>
      <c r="C147" s="146">
        <f>[11]С2.5!$I$11</f>
        <v>-2.93E-2</v>
      </c>
    </row>
    <row r="148" spans="1:3" hidden="1" x14ac:dyDescent="0.2">
      <c r="A148" s="103"/>
      <c r="B148" s="110">
        <f t="shared" si="0"/>
        <v>2025</v>
      </c>
      <c r="C148" s="143">
        <f>[11]С2.5!$J$11</f>
        <v>0.21215960863291</v>
      </c>
    </row>
    <row r="149" spans="1:3" hidden="1" x14ac:dyDescent="0.2">
      <c r="A149" s="103"/>
      <c r="B149" s="110">
        <f t="shared" si="0"/>
        <v>2026</v>
      </c>
      <c r="C149" s="143">
        <f>[11]С2.5!$K$11</f>
        <v>3.5813361771260002E-2</v>
      </c>
    </row>
    <row r="150" spans="1:3" hidden="1" x14ac:dyDescent="0.2">
      <c r="A150" s="103"/>
      <c r="B150" s="110">
        <f t="shared" si="0"/>
        <v>2027</v>
      </c>
      <c r="C150" s="143">
        <f>[11]С2.5!$L$11</f>
        <v>3.2682303599220003E-2</v>
      </c>
    </row>
    <row r="151" spans="1:3" hidden="1" x14ac:dyDescent="0.2">
      <c r="A151" s="103"/>
      <c r="B151" s="110">
        <f t="shared" si="0"/>
        <v>2028</v>
      </c>
      <c r="C151" s="143">
        <f>[11]С2.5!$M$11</f>
        <v>0</v>
      </c>
    </row>
    <row r="152" spans="1:3" hidden="1" x14ac:dyDescent="0.2">
      <c r="A152" s="103"/>
      <c r="B152" s="110">
        <f t="shared" si="0"/>
        <v>2029</v>
      </c>
      <c r="C152" s="143">
        <f>[11]С2.5!$N$11</f>
        <v>0</v>
      </c>
    </row>
    <row r="153" spans="1:3" hidden="1" x14ac:dyDescent="0.2">
      <c r="A153" s="103"/>
      <c r="B153" s="110">
        <f t="shared" si="0"/>
        <v>2030</v>
      </c>
      <c r="C153" s="143">
        <f>[11]С2.5!$O$11</f>
        <v>0</v>
      </c>
    </row>
    <row r="154" spans="1:3" hidden="1" x14ac:dyDescent="0.2">
      <c r="A154" s="103"/>
      <c r="B154" s="110">
        <f t="shared" si="0"/>
        <v>2031</v>
      </c>
      <c r="C154" s="143">
        <f>[11]С2.5!$P$11</f>
        <v>0</v>
      </c>
    </row>
    <row r="155" spans="1:3" hidden="1" x14ac:dyDescent="0.2">
      <c r="A155" s="92"/>
      <c r="B155" s="110">
        <f t="shared" si="0"/>
        <v>2032</v>
      </c>
      <c r="C155" s="143">
        <f>[11]С2.5!$Q$11</f>
        <v>0</v>
      </c>
    </row>
    <row r="156" spans="1:3" hidden="1" x14ac:dyDescent="0.2">
      <c r="A156" s="92"/>
      <c r="B156" s="110">
        <f t="shared" si="0"/>
        <v>2033</v>
      </c>
      <c r="C156" s="143">
        <f>[11]С2.5!$R$11</f>
        <v>0</v>
      </c>
    </row>
    <row r="157" spans="1:3" hidden="1" x14ac:dyDescent="0.2">
      <c r="B157" s="110">
        <f t="shared" si="0"/>
        <v>2034</v>
      </c>
      <c r="C157" s="143">
        <f>[11]С2.5!$S$11</f>
        <v>0</v>
      </c>
    </row>
    <row r="158" spans="1:3" hidden="1" x14ac:dyDescent="0.2">
      <c r="B158" s="110">
        <f t="shared" si="0"/>
        <v>2035</v>
      </c>
      <c r="C158" s="143">
        <f>[11]С2.5!$T$11</f>
        <v>0</v>
      </c>
    </row>
    <row r="159" spans="1:3" hidden="1" x14ac:dyDescent="0.2">
      <c r="B159" s="110">
        <f t="shared" si="0"/>
        <v>2036</v>
      </c>
      <c r="C159" s="143">
        <f>[11]С2.5!$U$11</f>
        <v>0</v>
      </c>
    </row>
    <row r="160" spans="1:3" hidden="1" x14ac:dyDescent="0.2">
      <c r="B160" s="110">
        <f t="shared" si="0"/>
        <v>2037</v>
      </c>
      <c r="C160" s="143">
        <f>[11]С2.5!$V$11</f>
        <v>0</v>
      </c>
    </row>
    <row r="161" spans="2:3" hidden="1" x14ac:dyDescent="0.2">
      <c r="B161" s="110">
        <f t="shared" si="0"/>
        <v>2038</v>
      </c>
      <c r="C161" s="143">
        <f>[11]С2.5!$W$11</f>
        <v>0</v>
      </c>
    </row>
    <row r="162" spans="2:3" hidden="1" x14ac:dyDescent="0.2">
      <c r="B162" s="110">
        <f t="shared" si="0"/>
        <v>2039</v>
      </c>
      <c r="C162" s="143">
        <f>[11]С2.5!$X$11</f>
        <v>0</v>
      </c>
    </row>
    <row r="163" spans="2:3" hidden="1" x14ac:dyDescent="0.2">
      <c r="B163" s="110">
        <f t="shared" si="0"/>
        <v>2040</v>
      </c>
      <c r="C163" s="143">
        <f>[11]С2.5!$Y$11</f>
        <v>0</v>
      </c>
    </row>
    <row r="164" spans="2:3" hidden="1" x14ac:dyDescent="0.2">
      <c r="B164" s="110">
        <f t="shared" si="0"/>
        <v>2041</v>
      </c>
      <c r="C164" s="143">
        <f>[11]С2.5!$Z$11</f>
        <v>0</v>
      </c>
    </row>
    <row r="165" spans="2:3" hidden="1" x14ac:dyDescent="0.2">
      <c r="B165" s="110">
        <f t="shared" si="0"/>
        <v>2042</v>
      </c>
      <c r="C165" s="143">
        <f>[11]С2.5!$AA$11</f>
        <v>0</v>
      </c>
    </row>
    <row r="166" spans="2:3" hidden="1" x14ac:dyDescent="0.2">
      <c r="B166" s="110">
        <f t="shared" si="0"/>
        <v>2043</v>
      </c>
      <c r="C166" s="143">
        <f>[11]С2.5!$AB$11</f>
        <v>0</v>
      </c>
    </row>
    <row r="167" spans="2:3" hidden="1" x14ac:dyDescent="0.2">
      <c r="B167" s="110">
        <f t="shared" si="0"/>
        <v>2044</v>
      </c>
      <c r="C167" s="143">
        <f>[11]С2.5!$AC$11</f>
        <v>0</v>
      </c>
    </row>
    <row r="168" spans="2:3" hidden="1" x14ac:dyDescent="0.2">
      <c r="B168" s="110">
        <f t="shared" si="0"/>
        <v>2045</v>
      </c>
      <c r="C168" s="143">
        <f>[11]С2.5!$AD$11</f>
        <v>0</v>
      </c>
    </row>
    <row r="169" spans="2:3" hidden="1" x14ac:dyDescent="0.2">
      <c r="B169" s="110">
        <f t="shared" si="0"/>
        <v>2046</v>
      </c>
      <c r="C169" s="143">
        <f>[11]С2.5!$AE$11</f>
        <v>0</v>
      </c>
    </row>
    <row r="170" spans="2:3" hidden="1" x14ac:dyDescent="0.2">
      <c r="B170" s="110">
        <f t="shared" si="0"/>
        <v>2047</v>
      </c>
      <c r="C170" s="143">
        <f>[11]С2.5!$AF$11</f>
        <v>0</v>
      </c>
    </row>
    <row r="171" spans="2:3" hidden="1" x14ac:dyDescent="0.2">
      <c r="B171" s="110">
        <f t="shared" si="0"/>
        <v>2048</v>
      </c>
      <c r="C171" s="143">
        <f>[11]С2.5!$AG$11</f>
        <v>0</v>
      </c>
    </row>
    <row r="172" spans="2:3" hidden="1" x14ac:dyDescent="0.2">
      <c r="B172" s="110">
        <f t="shared" si="0"/>
        <v>2049</v>
      </c>
      <c r="C172" s="143">
        <f>[11]С2.5!$AH$11</f>
        <v>0</v>
      </c>
    </row>
    <row r="173" spans="2:3" hidden="1" x14ac:dyDescent="0.2">
      <c r="B173" s="110">
        <f t="shared" si="0"/>
        <v>2050</v>
      </c>
      <c r="C173" s="143">
        <f>[11]С2.5!$AI$11</f>
        <v>0</v>
      </c>
    </row>
    <row r="174" spans="2:3" hidden="1" x14ac:dyDescent="0.2">
      <c r="B174" s="110">
        <f t="shared" si="0"/>
        <v>2051</v>
      </c>
      <c r="C174" s="143">
        <f>[11]С2.5!$AJ$11</f>
        <v>0</v>
      </c>
    </row>
    <row r="175" spans="2:3" hidden="1" x14ac:dyDescent="0.2">
      <c r="B175" s="110">
        <f t="shared" si="0"/>
        <v>2052</v>
      </c>
      <c r="C175" s="143">
        <f>[11]С2.5!$AK$11</f>
        <v>0</v>
      </c>
    </row>
    <row r="176" spans="2:3" hidden="1" x14ac:dyDescent="0.2">
      <c r="B176" s="110">
        <f t="shared" si="0"/>
        <v>2053</v>
      </c>
      <c r="C176" s="143">
        <f>[11]С2.5!$AL$11</f>
        <v>0</v>
      </c>
    </row>
    <row r="177" spans="2:3" hidden="1" x14ac:dyDescent="0.2">
      <c r="B177" s="110">
        <f t="shared" si="0"/>
        <v>2054</v>
      </c>
      <c r="C177" s="143">
        <f>[11]С2.5!$AM$11</f>
        <v>0</v>
      </c>
    </row>
    <row r="178" spans="2:3" hidden="1" x14ac:dyDescent="0.2">
      <c r="B178" s="110">
        <f t="shared" si="0"/>
        <v>2055</v>
      </c>
      <c r="C178" s="143">
        <f>[11]С2.5!$AN$11</f>
        <v>0</v>
      </c>
    </row>
    <row r="179" spans="2:3" hidden="1" x14ac:dyDescent="0.2">
      <c r="B179" s="110">
        <f t="shared" si="0"/>
        <v>2056</v>
      </c>
      <c r="C179" s="143">
        <f>[11]С2.5!$AO$11</f>
        <v>0</v>
      </c>
    </row>
    <row r="180" spans="2:3" hidden="1" x14ac:dyDescent="0.2">
      <c r="B180" s="110">
        <f t="shared" si="0"/>
        <v>2057</v>
      </c>
      <c r="C180" s="143">
        <f>[11]С2.5!$AP$11</f>
        <v>0</v>
      </c>
    </row>
    <row r="181" spans="2:3" hidden="1" x14ac:dyDescent="0.2">
      <c r="B181" s="110">
        <f t="shared" si="0"/>
        <v>2058</v>
      </c>
      <c r="C181" s="143">
        <f>[11]С2.5!$AQ$11</f>
        <v>0</v>
      </c>
    </row>
    <row r="182" spans="2:3" hidden="1" x14ac:dyDescent="0.2">
      <c r="B182" s="110">
        <f t="shared" si="0"/>
        <v>2059</v>
      </c>
      <c r="C182" s="143">
        <f>[11]С2.5!$AR$11</f>
        <v>0</v>
      </c>
    </row>
    <row r="183" spans="2:3" hidden="1" x14ac:dyDescent="0.2">
      <c r="B183" s="110">
        <f t="shared" si="0"/>
        <v>2060</v>
      </c>
      <c r="C183" s="143">
        <f>[11]С2.5!$AS$11</f>
        <v>0</v>
      </c>
    </row>
    <row r="184" spans="2:3" hidden="1" x14ac:dyDescent="0.2">
      <c r="B184" s="110">
        <f t="shared" si="0"/>
        <v>2061</v>
      </c>
      <c r="C184" s="143">
        <f>[11]С2.5!$AT$11</f>
        <v>0</v>
      </c>
    </row>
    <row r="185" spans="2:3" hidden="1" x14ac:dyDescent="0.2">
      <c r="B185" s="110">
        <f t="shared" si="0"/>
        <v>2062</v>
      </c>
      <c r="C185" s="143">
        <f>[11]С2.5!$AU$11</f>
        <v>0</v>
      </c>
    </row>
    <row r="186" spans="2:3" hidden="1" x14ac:dyDescent="0.2">
      <c r="B186" s="110">
        <f t="shared" si="0"/>
        <v>2063</v>
      </c>
      <c r="C186" s="143">
        <f>[11]С2.5!$AV$11</f>
        <v>0</v>
      </c>
    </row>
    <row r="187" spans="2:3" hidden="1" x14ac:dyDescent="0.2">
      <c r="B187" s="110">
        <f t="shared" si="0"/>
        <v>2064</v>
      </c>
      <c r="C187" s="143">
        <f>[11]С2.5!$AW$11</f>
        <v>0</v>
      </c>
    </row>
    <row r="188" spans="2:3" hidden="1" x14ac:dyDescent="0.2">
      <c r="B188" s="110">
        <f t="shared" si="0"/>
        <v>2065</v>
      </c>
      <c r="C188" s="143">
        <f>[11]С2.5!$AX$11</f>
        <v>0</v>
      </c>
    </row>
    <row r="189" spans="2:3" hidden="1" x14ac:dyDescent="0.2">
      <c r="B189" s="110">
        <f t="shared" si="0"/>
        <v>2066</v>
      </c>
      <c r="C189" s="143">
        <f>[11]С2.5!$AY$11</f>
        <v>0</v>
      </c>
    </row>
    <row r="190" spans="2:3" hidden="1" x14ac:dyDescent="0.2">
      <c r="B190" s="110">
        <f t="shared" si="0"/>
        <v>2067</v>
      </c>
      <c r="C190" s="143">
        <f>[11]С2.5!$AZ$11</f>
        <v>0</v>
      </c>
    </row>
    <row r="191" spans="2:3" hidden="1" x14ac:dyDescent="0.2">
      <c r="B191" s="110">
        <f t="shared" si="0"/>
        <v>2068</v>
      </c>
      <c r="C191" s="143">
        <f>[11]С2.5!$BA$11</f>
        <v>0</v>
      </c>
    </row>
    <row r="192" spans="2:3" hidden="1" x14ac:dyDescent="0.2">
      <c r="B192" s="110">
        <f t="shared" si="0"/>
        <v>2069</v>
      </c>
      <c r="C192" s="143">
        <f>[11]С2.5!$BB$11</f>
        <v>0</v>
      </c>
    </row>
    <row r="193" spans="2:3" hidden="1" x14ac:dyDescent="0.2">
      <c r="B193" s="110">
        <f t="shared" si="0"/>
        <v>2070</v>
      </c>
      <c r="C193" s="143">
        <f>[11]С2.5!$BC$11</f>
        <v>0</v>
      </c>
    </row>
    <row r="194" spans="2:3" hidden="1" x14ac:dyDescent="0.2">
      <c r="B194" s="110">
        <f t="shared" si="0"/>
        <v>2071</v>
      </c>
      <c r="C194" s="143">
        <f>[11]С2.5!$BD$11</f>
        <v>0</v>
      </c>
    </row>
    <row r="195" spans="2:3" hidden="1" x14ac:dyDescent="0.2">
      <c r="B195" s="110">
        <f t="shared" si="0"/>
        <v>2072</v>
      </c>
      <c r="C195" s="143">
        <f>[11]С2.5!$BE$11</f>
        <v>0</v>
      </c>
    </row>
    <row r="196" spans="2:3" hidden="1" x14ac:dyDescent="0.2">
      <c r="B196" s="110">
        <f t="shared" si="0"/>
        <v>2073</v>
      </c>
      <c r="C196" s="143">
        <f>[11]С2.5!$BF$11</f>
        <v>0</v>
      </c>
    </row>
    <row r="197" spans="2:3" hidden="1" x14ac:dyDescent="0.2">
      <c r="B197" s="110">
        <f t="shared" si="0"/>
        <v>2074</v>
      </c>
      <c r="C197" s="143">
        <f>[11]С2.5!$BG$11</f>
        <v>0</v>
      </c>
    </row>
    <row r="198" spans="2:3" hidden="1" x14ac:dyDescent="0.2">
      <c r="B198" s="110">
        <f t="shared" si="0"/>
        <v>2075</v>
      </c>
      <c r="C198" s="143">
        <f>[11]С2.5!$BH$11</f>
        <v>0</v>
      </c>
    </row>
    <row r="199" spans="2:3" hidden="1" x14ac:dyDescent="0.2">
      <c r="B199" s="110">
        <f t="shared" si="0"/>
        <v>2076</v>
      </c>
      <c r="C199" s="143">
        <f>[11]С2.5!$BI$11</f>
        <v>0</v>
      </c>
    </row>
    <row r="200" spans="2:3" hidden="1" x14ac:dyDescent="0.2">
      <c r="B200" s="110">
        <f t="shared" si="0"/>
        <v>2077</v>
      </c>
      <c r="C200" s="143">
        <f>[11]С2.5!$BJ$11</f>
        <v>0</v>
      </c>
    </row>
    <row r="201" spans="2:3" hidden="1" x14ac:dyDescent="0.2">
      <c r="B201" s="110">
        <f t="shared" si="0"/>
        <v>2078</v>
      </c>
      <c r="C201" s="143">
        <f>[11]С2.5!$BK$11</f>
        <v>0</v>
      </c>
    </row>
    <row r="202" spans="2:3" hidden="1" x14ac:dyDescent="0.2">
      <c r="B202" s="110">
        <f t="shared" si="0"/>
        <v>2079</v>
      </c>
      <c r="C202" s="143">
        <f>[11]С2.5!$BL$11</f>
        <v>0</v>
      </c>
    </row>
    <row r="203" spans="2:3" hidden="1" x14ac:dyDescent="0.2">
      <c r="B203" s="110">
        <f t="shared" si="0"/>
        <v>2080</v>
      </c>
      <c r="C203" s="143">
        <f>[11]С2.5!$BM$11</f>
        <v>0</v>
      </c>
    </row>
    <row r="204" spans="2:3" hidden="1" x14ac:dyDescent="0.2">
      <c r="B204" s="110">
        <f t="shared" si="0"/>
        <v>2081</v>
      </c>
      <c r="C204" s="143">
        <f>[11]С2.5!$BN$11</f>
        <v>0</v>
      </c>
    </row>
    <row r="205" spans="2:3" hidden="1" x14ac:dyDescent="0.2">
      <c r="B205" s="110">
        <f t="shared" si="0"/>
        <v>2082</v>
      </c>
      <c r="C205" s="143">
        <f>[11]С2.5!$BO$11</f>
        <v>0</v>
      </c>
    </row>
    <row r="206" spans="2:3" hidden="1" x14ac:dyDescent="0.2">
      <c r="B206" s="110">
        <f t="shared" si="0"/>
        <v>2083</v>
      </c>
      <c r="C206" s="143">
        <f>[11]С2.5!$BP$11</f>
        <v>0</v>
      </c>
    </row>
    <row r="207" spans="2:3" hidden="1" x14ac:dyDescent="0.2">
      <c r="B207" s="110">
        <f t="shared" si="0"/>
        <v>2084</v>
      </c>
      <c r="C207" s="143">
        <f>[11]С2.5!$BQ$11</f>
        <v>0</v>
      </c>
    </row>
    <row r="208" spans="2:3" hidden="1" x14ac:dyDescent="0.2">
      <c r="B208" s="110">
        <f t="shared" ref="B208:B223" si="1">B207+1</f>
        <v>2085</v>
      </c>
      <c r="C208" s="143">
        <f>[11]С2.5!$BR$11</f>
        <v>0</v>
      </c>
    </row>
    <row r="209" spans="2:3" hidden="1" x14ac:dyDescent="0.2">
      <c r="B209" s="110">
        <f t="shared" si="1"/>
        <v>2086</v>
      </c>
      <c r="C209" s="143">
        <f>[11]С2.5!$BS$11</f>
        <v>0</v>
      </c>
    </row>
    <row r="210" spans="2:3" hidden="1" x14ac:dyDescent="0.2">
      <c r="B210" s="110">
        <f t="shared" si="1"/>
        <v>2087</v>
      </c>
      <c r="C210" s="143">
        <f>[11]С2.5!$BT$11</f>
        <v>0</v>
      </c>
    </row>
    <row r="211" spans="2:3" hidden="1" x14ac:dyDescent="0.2">
      <c r="B211" s="110">
        <f t="shared" si="1"/>
        <v>2088</v>
      </c>
      <c r="C211" s="143">
        <f>[11]С2.5!$BU$11</f>
        <v>0</v>
      </c>
    </row>
    <row r="212" spans="2:3" hidden="1" x14ac:dyDescent="0.2">
      <c r="B212" s="110">
        <f t="shared" si="1"/>
        <v>2089</v>
      </c>
      <c r="C212" s="143">
        <f>[11]С2.5!$BV$11</f>
        <v>0</v>
      </c>
    </row>
    <row r="213" spans="2:3" hidden="1" x14ac:dyDescent="0.2">
      <c r="B213" s="110">
        <f t="shared" si="1"/>
        <v>2090</v>
      </c>
      <c r="C213" s="143">
        <f>[11]С2.5!$BW$11</f>
        <v>0</v>
      </c>
    </row>
    <row r="214" spans="2:3" hidden="1" x14ac:dyDescent="0.2">
      <c r="B214" s="110">
        <f t="shared" si="1"/>
        <v>2091</v>
      </c>
      <c r="C214" s="143">
        <f>[11]С2.5!$BX$11</f>
        <v>0</v>
      </c>
    </row>
    <row r="215" spans="2:3" hidden="1" x14ac:dyDescent="0.2">
      <c r="B215" s="110">
        <f t="shared" si="1"/>
        <v>2092</v>
      </c>
      <c r="C215" s="143">
        <f>[11]С2.5!$BY$11</f>
        <v>0</v>
      </c>
    </row>
    <row r="216" spans="2:3" hidden="1" x14ac:dyDescent="0.2">
      <c r="B216" s="110">
        <f t="shared" si="1"/>
        <v>2093</v>
      </c>
      <c r="C216" s="143">
        <f>[11]С2.5!$BZ$11</f>
        <v>0</v>
      </c>
    </row>
    <row r="217" spans="2:3" hidden="1" x14ac:dyDescent="0.2">
      <c r="B217" s="110">
        <f t="shared" si="1"/>
        <v>2094</v>
      </c>
      <c r="C217" s="143">
        <f>[11]С2.5!$CA$11</f>
        <v>0</v>
      </c>
    </row>
    <row r="218" spans="2:3" hidden="1" x14ac:dyDescent="0.2">
      <c r="B218" s="110">
        <f t="shared" si="1"/>
        <v>2095</v>
      </c>
      <c r="C218" s="143">
        <f>[11]С2.5!$CB$11</f>
        <v>0</v>
      </c>
    </row>
    <row r="219" spans="2:3" hidden="1" x14ac:dyDescent="0.2">
      <c r="B219" s="110">
        <f t="shared" si="1"/>
        <v>2096</v>
      </c>
      <c r="C219" s="143">
        <f>[11]С2.5!$CC$11</f>
        <v>0</v>
      </c>
    </row>
    <row r="220" spans="2:3" hidden="1" x14ac:dyDescent="0.2">
      <c r="B220" s="110">
        <f t="shared" si="1"/>
        <v>2097</v>
      </c>
      <c r="C220" s="143">
        <f>[11]С2.5!$CD$11</f>
        <v>0</v>
      </c>
    </row>
    <row r="221" spans="2:3" hidden="1" x14ac:dyDescent="0.2">
      <c r="B221" s="110">
        <f t="shared" si="1"/>
        <v>2098</v>
      </c>
      <c r="C221" s="143">
        <f>[11]С2.5!$CE$11</f>
        <v>0</v>
      </c>
    </row>
    <row r="222" spans="2:3" hidden="1" x14ac:dyDescent="0.2">
      <c r="B222" s="110">
        <f t="shared" si="1"/>
        <v>2099</v>
      </c>
      <c r="C222" s="143">
        <f>[11]С2.5!$CF$11</f>
        <v>0</v>
      </c>
    </row>
    <row r="223" spans="2:3" ht="13.5" hidden="1" thickBot="1" x14ac:dyDescent="0.25">
      <c r="B223" s="112">
        <f t="shared" si="1"/>
        <v>2100</v>
      </c>
      <c r="C223" s="144">
        <f>[11]С2.5!$CG$11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6" sqref="F6"/>
    </sheetView>
  </sheetViews>
  <sheetFormatPr defaultRowHeight="12.75" x14ac:dyDescent="0.2"/>
  <cols>
    <col min="1" max="1" width="9.140625" style="3" customWidth="1"/>
    <col min="2" max="2" width="100.5703125" style="3" customWidth="1"/>
    <col min="3" max="3" width="20.85546875" style="7" customWidth="1"/>
    <col min="4" max="245" width="9.140625" style="3"/>
    <col min="246" max="246" width="3.5703125" style="3" customWidth="1"/>
    <col min="247" max="247" width="96.85546875" style="3" customWidth="1"/>
    <col min="248" max="248" width="30.85546875" style="3" customWidth="1"/>
    <col min="249" max="249" width="12.5703125" style="3" customWidth="1"/>
    <col min="250" max="250" width="5.140625" style="3" customWidth="1"/>
    <col min="251" max="251" width="9.140625" style="3"/>
    <col min="252" max="252" width="4.85546875" style="3" customWidth="1"/>
    <col min="253" max="253" width="30.5703125" style="3" customWidth="1"/>
    <col min="254" max="254" width="33.85546875" style="3" customWidth="1"/>
    <col min="255" max="255" width="5.140625" style="3" customWidth="1"/>
    <col min="256" max="257" width="17.5703125" style="3" customWidth="1"/>
    <col min="258" max="501" width="9.140625" style="3"/>
    <col min="502" max="502" width="3.5703125" style="3" customWidth="1"/>
    <col min="503" max="503" width="96.85546875" style="3" customWidth="1"/>
    <col min="504" max="504" width="30.85546875" style="3" customWidth="1"/>
    <col min="505" max="505" width="12.5703125" style="3" customWidth="1"/>
    <col min="506" max="506" width="5.140625" style="3" customWidth="1"/>
    <col min="507" max="507" width="9.140625" style="3"/>
    <col min="508" max="508" width="4.85546875" style="3" customWidth="1"/>
    <col min="509" max="509" width="30.5703125" style="3" customWidth="1"/>
    <col min="510" max="510" width="33.85546875" style="3" customWidth="1"/>
    <col min="511" max="511" width="5.140625" style="3" customWidth="1"/>
    <col min="512" max="513" width="17.5703125" style="3" customWidth="1"/>
    <col min="514" max="757" width="9.140625" style="3"/>
    <col min="758" max="758" width="3.5703125" style="3" customWidth="1"/>
    <col min="759" max="759" width="96.85546875" style="3" customWidth="1"/>
    <col min="760" max="760" width="30.85546875" style="3" customWidth="1"/>
    <col min="761" max="761" width="12.5703125" style="3" customWidth="1"/>
    <col min="762" max="762" width="5.140625" style="3" customWidth="1"/>
    <col min="763" max="763" width="9.140625" style="3"/>
    <col min="764" max="764" width="4.85546875" style="3" customWidth="1"/>
    <col min="765" max="765" width="30.5703125" style="3" customWidth="1"/>
    <col min="766" max="766" width="33.85546875" style="3" customWidth="1"/>
    <col min="767" max="767" width="5.140625" style="3" customWidth="1"/>
    <col min="768" max="769" width="17.5703125" style="3" customWidth="1"/>
    <col min="770" max="1013" width="9.140625" style="3"/>
    <col min="1014" max="1014" width="3.5703125" style="3" customWidth="1"/>
    <col min="1015" max="1015" width="96.85546875" style="3" customWidth="1"/>
    <col min="1016" max="1016" width="30.85546875" style="3" customWidth="1"/>
    <col min="1017" max="1017" width="12.5703125" style="3" customWidth="1"/>
    <col min="1018" max="1018" width="5.140625" style="3" customWidth="1"/>
    <col min="1019" max="1019" width="9.140625" style="3"/>
    <col min="1020" max="1020" width="4.85546875" style="3" customWidth="1"/>
    <col min="1021" max="1021" width="30.5703125" style="3" customWidth="1"/>
    <col min="1022" max="1022" width="33.85546875" style="3" customWidth="1"/>
    <col min="1023" max="1023" width="5.140625" style="3" customWidth="1"/>
    <col min="1024" max="1025" width="17.5703125" style="3" customWidth="1"/>
    <col min="1026" max="1269" width="9.140625" style="3"/>
    <col min="1270" max="1270" width="3.5703125" style="3" customWidth="1"/>
    <col min="1271" max="1271" width="96.85546875" style="3" customWidth="1"/>
    <col min="1272" max="1272" width="30.85546875" style="3" customWidth="1"/>
    <col min="1273" max="1273" width="12.5703125" style="3" customWidth="1"/>
    <col min="1274" max="1274" width="5.140625" style="3" customWidth="1"/>
    <col min="1275" max="1275" width="9.140625" style="3"/>
    <col min="1276" max="1276" width="4.85546875" style="3" customWidth="1"/>
    <col min="1277" max="1277" width="30.5703125" style="3" customWidth="1"/>
    <col min="1278" max="1278" width="33.85546875" style="3" customWidth="1"/>
    <col min="1279" max="1279" width="5.140625" style="3" customWidth="1"/>
    <col min="1280" max="1281" width="17.5703125" style="3" customWidth="1"/>
    <col min="1282" max="1525" width="9.140625" style="3"/>
    <col min="1526" max="1526" width="3.5703125" style="3" customWidth="1"/>
    <col min="1527" max="1527" width="96.85546875" style="3" customWidth="1"/>
    <col min="1528" max="1528" width="30.85546875" style="3" customWidth="1"/>
    <col min="1529" max="1529" width="12.5703125" style="3" customWidth="1"/>
    <col min="1530" max="1530" width="5.140625" style="3" customWidth="1"/>
    <col min="1531" max="1531" width="9.140625" style="3"/>
    <col min="1532" max="1532" width="4.85546875" style="3" customWidth="1"/>
    <col min="1533" max="1533" width="30.5703125" style="3" customWidth="1"/>
    <col min="1534" max="1534" width="33.85546875" style="3" customWidth="1"/>
    <col min="1535" max="1535" width="5.140625" style="3" customWidth="1"/>
    <col min="1536" max="1537" width="17.5703125" style="3" customWidth="1"/>
    <col min="1538" max="1781" width="9.140625" style="3"/>
    <col min="1782" max="1782" width="3.5703125" style="3" customWidth="1"/>
    <col min="1783" max="1783" width="96.85546875" style="3" customWidth="1"/>
    <col min="1784" max="1784" width="30.85546875" style="3" customWidth="1"/>
    <col min="1785" max="1785" width="12.5703125" style="3" customWidth="1"/>
    <col min="1786" max="1786" width="5.140625" style="3" customWidth="1"/>
    <col min="1787" max="1787" width="9.140625" style="3"/>
    <col min="1788" max="1788" width="4.85546875" style="3" customWidth="1"/>
    <col min="1789" max="1789" width="30.5703125" style="3" customWidth="1"/>
    <col min="1790" max="1790" width="33.85546875" style="3" customWidth="1"/>
    <col min="1791" max="1791" width="5.140625" style="3" customWidth="1"/>
    <col min="1792" max="1793" width="17.5703125" style="3" customWidth="1"/>
    <col min="1794" max="2037" width="9.140625" style="3"/>
    <col min="2038" max="2038" width="3.5703125" style="3" customWidth="1"/>
    <col min="2039" max="2039" width="96.85546875" style="3" customWidth="1"/>
    <col min="2040" max="2040" width="30.85546875" style="3" customWidth="1"/>
    <col min="2041" max="2041" width="12.5703125" style="3" customWidth="1"/>
    <col min="2042" max="2042" width="5.140625" style="3" customWidth="1"/>
    <col min="2043" max="2043" width="9.140625" style="3"/>
    <col min="2044" max="2044" width="4.85546875" style="3" customWidth="1"/>
    <col min="2045" max="2045" width="30.5703125" style="3" customWidth="1"/>
    <col min="2046" max="2046" width="33.85546875" style="3" customWidth="1"/>
    <col min="2047" max="2047" width="5.140625" style="3" customWidth="1"/>
    <col min="2048" max="2049" width="17.5703125" style="3" customWidth="1"/>
    <col min="2050" max="2293" width="9.140625" style="3"/>
    <col min="2294" max="2294" width="3.5703125" style="3" customWidth="1"/>
    <col min="2295" max="2295" width="96.85546875" style="3" customWidth="1"/>
    <col min="2296" max="2296" width="30.85546875" style="3" customWidth="1"/>
    <col min="2297" max="2297" width="12.5703125" style="3" customWidth="1"/>
    <col min="2298" max="2298" width="5.140625" style="3" customWidth="1"/>
    <col min="2299" max="2299" width="9.140625" style="3"/>
    <col min="2300" max="2300" width="4.85546875" style="3" customWidth="1"/>
    <col min="2301" max="2301" width="30.5703125" style="3" customWidth="1"/>
    <col min="2302" max="2302" width="33.85546875" style="3" customWidth="1"/>
    <col min="2303" max="2303" width="5.140625" style="3" customWidth="1"/>
    <col min="2304" max="2305" width="17.5703125" style="3" customWidth="1"/>
    <col min="2306" max="2549" width="9.140625" style="3"/>
    <col min="2550" max="2550" width="3.5703125" style="3" customWidth="1"/>
    <col min="2551" max="2551" width="96.85546875" style="3" customWidth="1"/>
    <col min="2552" max="2552" width="30.85546875" style="3" customWidth="1"/>
    <col min="2553" max="2553" width="12.5703125" style="3" customWidth="1"/>
    <col min="2554" max="2554" width="5.140625" style="3" customWidth="1"/>
    <col min="2555" max="2555" width="9.140625" style="3"/>
    <col min="2556" max="2556" width="4.85546875" style="3" customWidth="1"/>
    <col min="2557" max="2557" width="30.5703125" style="3" customWidth="1"/>
    <col min="2558" max="2558" width="33.85546875" style="3" customWidth="1"/>
    <col min="2559" max="2559" width="5.140625" style="3" customWidth="1"/>
    <col min="2560" max="2561" width="17.5703125" style="3" customWidth="1"/>
    <col min="2562" max="2805" width="9.140625" style="3"/>
    <col min="2806" max="2806" width="3.5703125" style="3" customWidth="1"/>
    <col min="2807" max="2807" width="96.85546875" style="3" customWidth="1"/>
    <col min="2808" max="2808" width="30.85546875" style="3" customWidth="1"/>
    <col min="2809" max="2809" width="12.5703125" style="3" customWidth="1"/>
    <col min="2810" max="2810" width="5.140625" style="3" customWidth="1"/>
    <col min="2811" max="2811" width="9.140625" style="3"/>
    <col min="2812" max="2812" width="4.85546875" style="3" customWidth="1"/>
    <col min="2813" max="2813" width="30.5703125" style="3" customWidth="1"/>
    <col min="2814" max="2814" width="33.85546875" style="3" customWidth="1"/>
    <col min="2815" max="2815" width="5.140625" style="3" customWidth="1"/>
    <col min="2816" max="2817" width="17.5703125" style="3" customWidth="1"/>
    <col min="2818" max="3061" width="9.140625" style="3"/>
    <col min="3062" max="3062" width="3.5703125" style="3" customWidth="1"/>
    <col min="3063" max="3063" width="96.85546875" style="3" customWidth="1"/>
    <col min="3064" max="3064" width="30.85546875" style="3" customWidth="1"/>
    <col min="3065" max="3065" width="12.5703125" style="3" customWidth="1"/>
    <col min="3066" max="3066" width="5.140625" style="3" customWidth="1"/>
    <col min="3067" max="3067" width="9.140625" style="3"/>
    <col min="3068" max="3068" width="4.85546875" style="3" customWidth="1"/>
    <col min="3069" max="3069" width="30.5703125" style="3" customWidth="1"/>
    <col min="3070" max="3070" width="33.85546875" style="3" customWidth="1"/>
    <col min="3071" max="3071" width="5.140625" style="3" customWidth="1"/>
    <col min="3072" max="3073" width="17.5703125" style="3" customWidth="1"/>
    <col min="3074" max="3317" width="9.140625" style="3"/>
    <col min="3318" max="3318" width="3.5703125" style="3" customWidth="1"/>
    <col min="3319" max="3319" width="96.85546875" style="3" customWidth="1"/>
    <col min="3320" max="3320" width="30.85546875" style="3" customWidth="1"/>
    <col min="3321" max="3321" width="12.5703125" style="3" customWidth="1"/>
    <col min="3322" max="3322" width="5.140625" style="3" customWidth="1"/>
    <col min="3323" max="3323" width="9.140625" style="3"/>
    <col min="3324" max="3324" width="4.85546875" style="3" customWidth="1"/>
    <col min="3325" max="3325" width="30.5703125" style="3" customWidth="1"/>
    <col min="3326" max="3326" width="33.85546875" style="3" customWidth="1"/>
    <col min="3327" max="3327" width="5.140625" style="3" customWidth="1"/>
    <col min="3328" max="3329" width="17.5703125" style="3" customWidth="1"/>
    <col min="3330" max="3573" width="9.140625" style="3"/>
    <col min="3574" max="3574" width="3.5703125" style="3" customWidth="1"/>
    <col min="3575" max="3575" width="96.85546875" style="3" customWidth="1"/>
    <col min="3576" max="3576" width="30.85546875" style="3" customWidth="1"/>
    <col min="3577" max="3577" width="12.5703125" style="3" customWidth="1"/>
    <col min="3578" max="3578" width="5.140625" style="3" customWidth="1"/>
    <col min="3579" max="3579" width="9.140625" style="3"/>
    <col min="3580" max="3580" width="4.85546875" style="3" customWidth="1"/>
    <col min="3581" max="3581" width="30.5703125" style="3" customWidth="1"/>
    <col min="3582" max="3582" width="33.85546875" style="3" customWidth="1"/>
    <col min="3583" max="3583" width="5.140625" style="3" customWidth="1"/>
    <col min="3584" max="3585" width="17.5703125" style="3" customWidth="1"/>
    <col min="3586" max="3829" width="9.140625" style="3"/>
    <col min="3830" max="3830" width="3.5703125" style="3" customWidth="1"/>
    <col min="3831" max="3831" width="96.85546875" style="3" customWidth="1"/>
    <col min="3832" max="3832" width="30.85546875" style="3" customWidth="1"/>
    <col min="3833" max="3833" width="12.5703125" style="3" customWidth="1"/>
    <col min="3834" max="3834" width="5.140625" style="3" customWidth="1"/>
    <col min="3835" max="3835" width="9.140625" style="3"/>
    <col min="3836" max="3836" width="4.85546875" style="3" customWidth="1"/>
    <col min="3837" max="3837" width="30.5703125" style="3" customWidth="1"/>
    <col min="3838" max="3838" width="33.85546875" style="3" customWidth="1"/>
    <col min="3839" max="3839" width="5.140625" style="3" customWidth="1"/>
    <col min="3840" max="3841" width="17.5703125" style="3" customWidth="1"/>
    <col min="3842" max="4085" width="9.140625" style="3"/>
    <col min="4086" max="4086" width="3.5703125" style="3" customWidth="1"/>
    <col min="4087" max="4087" width="96.85546875" style="3" customWidth="1"/>
    <col min="4088" max="4088" width="30.85546875" style="3" customWidth="1"/>
    <col min="4089" max="4089" width="12.5703125" style="3" customWidth="1"/>
    <col min="4090" max="4090" width="5.140625" style="3" customWidth="1"/>
    <col min="4091" max="4091" width="9.140625" style="3"/>
    <col min="4092" max="4092" width="4.85546875" style="3" customWidth="1"/>
    <col min="4093" max="4093" width="30.5703125" style="3" customWidth="1"/>
    <col min="4094" max="4094" width="33.85546875" style="3" customWidth="1"/>
    <col min="4095" max="4095" width="5.140625" style="3" customWidth="1"/>
    <col min="4096" max="4097" width="17.5703125" style="3" customWidth="1"/>
    <col min="4098" max="4341" width="9.140625" style="3"/>
    <col min="4342" max="4342" width="3.5703125" style="3" customWidth="1"/>
    <col min="4343" max="4343" width="96.85546875" style="3" customWidth="1"/>
    <col min="4344" max="4344" width="30.85546875" style="3" customWidth="1"/>
    <col min="4345" max="4345" width="12.5703125" style="3" customWidth="1"/>
    <col min="4346" max="4346" width="5.140625" style="3" customWidth="1"/>
    <col min="4347" max="4347" width="9.140625" style="3"/>
    <col min="4348" max="4348" width="4.85546875" style="3" customWidth="1"/>
    <col min="4349" max="4349" width="30.5703125" style="3" customWidth="1"/>
    <col min="4350" max="4350" width="33.85546875" style="3" customWidth="1"/>
    <col min="4351" max="4351" width="5.140625" style="3" customWidth="1"/>
    <col min="4352" max="4353" width="17.5703125" style="3" customWidth="1"/>
    <col min="4354" max="4597" width="9.140625" style="3"/>
    <col min="4598" max="4598" width="3.5703125" style="3" customWidth="1"/>
    <col min="4599" max="4599" width="96.85546875" style="3" customWidth="1"/>
    <col min="4600" max="4600" width="30.85546875" style="3" customWidth="1"/>
    <col min="4601" max="4601" width="12.5703125" style="3" customWidth="1"/>
    <col min="4602" max="4602" width="5.140625" style="3" customWidth="1"/>
    <col min="4603" max="4603" width="9.140625" style="3"/>
    <col min="4604" max="4604" width="4.85546875" style="3" customWidth="1"/>
    <col min="4605" max="4605" width="30.5703125" style="3" customWidth="1"/>
    <col min="4606" max="4606" width="33.85546875" style="3" customWidth="1"/>
    <col min="4607" max="4607" width="5.140625" style="3" customWidth="1"/>
    <col min="4608" max="4609" width="17.5703125" style="3" customWidth="1"/>
    <col min="4610" max="4853" width="9.140625" style="3"/>
    <col min="4854" max="4854" width="3.5703125" style="3" customWidth="1"/>
    <col min="4855" max="4855" width="96.85546875" style="3" customWidth="1"/>
    <col min="4856" max="4856" width="30.85546875" style="3" customWidth="1"/>
    <col min="4857" max="4857" width="12.5703125" style="3" customWidth="1"/>
    <col min="4858" max="4858" width="5.140625" style="3" customWidth="1"/>
    <col min="4859" max="4859" width="9.140625" style="3"/>
    <col min="4860" max="4860" width="4.85546875" style="3" customWidth="1"/>
    <col min="4861" max="4861" width="30.5703125" style="3" customWidth="1"/>
    <col min="4862" max="4862" width="33.85546875" style="3" customWidth="1"/>
    <col min="4863" max="4863" width="5.140625" style="3" customWidth="1"/>
    <col min="4864" max="4865" width="17.5703125" style="3" customWidth="1"/>
    <col min="4866" max="5109" width="9.140625" style="3"/>
    <col min="5110" max="5110" width="3.5703125" style="3" customWidth="1"/>
    <col min="5111" max="5111" width="96.85546875" style="3" customWidth="1"/>
    <col min="5112" max="5112" width="30.85546875" style="3" customWidth="1"/>
    <col min="5113" max="5113" width="12.5703125" style="3" customWidth="1"/>
    <col min="5114" max="5114" width="5.140625" style="3" customWidth="1"/>
    <col min="5115" max="5115" width="9.140625" style="3"/>
    <col min="5116" max="5116" width="4.85546875" style="3" customWidth="1"/>
    <col min="5117" max="5117" width="30.5703125" style="3" customWidth="1"/>
    <col min="5118" max="5118" width="33.85546875" style="3" customWidth="1"/>
    <col min="5119" max="5119" width="5.140625" style="3" customWidth="1"/>
    <col min="5120" max="5121" width="17.5703125" style="3" customWidth="1"/>
    <col min="5122" max="5365" width="9.140625" style="3"/>
    <col min="5366" max="5366" width="3.5703125" style="3" customWidth="1"/>
    <col min="5367" max="5367" width="96.85546875" style="3" customWidth="1"/>
    <col min="5368" max="5368" width="30.85546875" style="3" customWidth="1"/>
    <col min="5369" max="5369" width="12.5703125" style="3" customWidth="1"/>
    <col min="5370" max="5370" width="5.140625" style="3" customWidth="1"/>
    <col min="5371" max="5371" width="9.140625" style="3"/>
    <col min="5372" max="5372" width="4.85546875" style="3" customWidth="1"/>
    <col min="5373" max="5373" width="30.5703125" style="3" customWidth="1"/>
    <col min="5374" max="5374" width="33.85546875" style="3" customWidth="1"/>
    <col min="5375" max="5375" width="5.140625" style="3" customWidth="1"/>
    <col min="5376" max="5377" width="17.5703125" style="3" customWidth="1"/>
    <col min="5378" max="5621" width="9.140625" style="3"/>
    <col min="5622" max="5622" width="3.5703125" style="3" customWidth="1"/>
    <col min="5623" max="5623" width="96.85546875" style="3" customWidth="1"/>
    <col min="5624" max="5624" width="30.85546875" style="3" customWidth="1"/>
    <col min="5625" max="5625" width="12.5703125" style="3" customWidth="1"/>
    <col min="5626" max="5626" width="5.140625" style="3" customWidth="1"/>
    <col min="5627" max="5627" width="9.140625" style="3"/>
    <col min="5628" max="5628" width="4.85546875" style="3" customWidth="1"/>
    <col min="5629" max="5629" width="30.5703125" style="3" customWidth="1"/>
    <col min="5630" max="5630" width="33.85546875" style="3" customWidth="1"/>
    <col min="5631" max="5631" width="5.140625" style="3" customWidth="1"/>
    <col min="5632" max="5633" width="17.5703125" style="3" customWidth="1"/>
    <col min="5634" max="5877" width="9.140625" style="3"/>
    <col min="5878" max="5878" width="3.5703125" style="3" customWidth="1"/>
    <col min="5879" max="5879" width="96.85546875" style="3" customWidth="1"/>
    <col min="5880" max="5880" width="30.85546875" style="3" customWidth="1"/>
    <col min="5881" max="5881" width="12.5703125" style="3" customWidth="1"/>
    <col min="5882" max="5882" width="5.140625" style="3" customWidth="1"/>
    <col min="5883" max="5883" width="9.140625" style="3"/>
    <col min="5884" max="5884" width="4.85546875" style="3" customWidth="1"/>
    <col min="5885" max="5885" width="30.5703125" style="3" customWidth="1"/>
    <col min="5886" max="5886" width="33.85546875" style="3" customWidth="1"/>
    <col min="5887" max="5887" width="5.140625" style="3" customWidth="1"/>
    <col min="5888" max="5889" width="17.5703125" style="3" customWidth="1"/>
    <col min="5890" max="6133" width="9.140625" style="3"/>
    <col min="6134" max="6134" width="3.5703125" style="3" customWidth="1"/>
    <col min="6135" max="6135" width="96.85546875" style="3" customWidth="1"/>
    <col min="6136" max="6136" width="30.85546875" style="3" customWidth="1"/>
    <col min="6137" max="6137" width="12.5703125" style="3" customWidth="1"/>
    <col min="6138" max="6138" width="5.140625" style="3" customWidth="1"/>
    <col min="6139" max="6139" width="9.140625" style="3"/>
    <col min="6140" max="6140" width="4.85546875" style="3" customWidth="1"/>
    <col min="6141" max="6141" width="30.5703125" style="3" customWidth="1"/>
    <col min="6142" max="6142" width="33.85546875" style="3" customWidth="1"/>
    <col min="6143" max="6143" width="5.140625" style="3" customWidth="1"/>
    <col min="6144" max="6145" width="17.5703125" style="3" customWidth="1"/>
    <col min="6146" max="6389" width="9.140625" style="3"/>
    <col min="6390" max="6390" width="3.5703125" style="3" customWidth="1"/>
    <col min="6391" max="6391" width="96.85546875" style="3" customWidth="1"/>
    <col min="6392" max="6392" width="30.85546875" style="3" customWidth="1"/>
    <col min="6393" max="6393" width="12.5703125" style="3" customWidth="1"/>
    <col min="6394" max="6394" width="5.140625" style="3" customWidth="1"/>
    <col min="6395" max="6395" width="9.140625" style="3"/>
    <col min="6396" max="6396" width="4.85546875" style="3" customWidth="1"/>
    <col min="6397" max="6397" width="30.5703125" style="3" customWidth="1"/>
    <col min="6398" max="6398" width="33.85546875" style="3" customWidth="1"/>
    <col min="6399" max="6399" width="5.140625" style="3" customWidth="1"/>
    <col min="6400" max="6401" width="17.5703125" style="3" customWidth="1"/>
    <col min="6402" max="6645" width="9.140625" style="3"/>
    <col min="6646" max="6646" width="3.5703125" style="3" customWidth="1"/>
    <col min="6647" max="6647" width="96.85546875" style="3" customWidth="1"/>
    <col min="6648" max="6648" width="30.85546875" style="3" customWidth="1"/>
    <col min="6649" max="6649" width="12.5703125" style="3" customWidth="1"/>
    <col min="6650" max="6650" width="5.140625" style="3" customWidth="1"/>
    <col min="6651" max="6651" width="9.140625" style="3"/>
    <col min="6652" max="6652" width="4.85546875" style="3" customWidth="1"/>
    <col min="6653" max="6653" width="30.5703125" style="3" customWidth="1"/>
    <col min="6654" max="6654" width="33.85546875" style="3" customWidth="1"/>
    <col min="6655" max="6655" width="5.140625" style="3" customWidth="1"/>
    <col min="6656" max="6657" width="17.5703125" style="3" customWidth="1"/>
    <col min="6658" max="6901" width="9.140625" style="3"/>
    <col min="6902" max="6902" width="3.5703125" style="3" customWidth="1"/>
    <col min="6903" max="6903" width="96.85546875" style="3" customWidth="1"/>
    <col min="6904" max="6904" width="30.85546875" style="3" customWidth="1"/>
    <col min="6905" max="6905" width="12.5703125" style="3" customWidth="1"/>
    <col min="6906" max="6906" width="5.140625" style="3" customWidth="1"/>
    <col min="6907" max="6907" width="9.140625" style="3"/>
    <col min="6908" max="6908" width="4.85546875" style="3" customWidth="1"/>
    <col min="6909" max="6909" width="30.5703125" style="3" customWidth="1"/>
    <col min="6910" max="6910" width="33.85546875" style="3" customWidth="1"/>
    <col min="6911" max="6911" width="5.140625" style="3" customWidth="1"/>
    <col min="6912" max="6913" width="17.5703125" style="3" customWidth="1"/>
    <col min="6914" max="7157" width="9.140625" style="3"/>
    <col min="7158" max="7158" width="3.5703125" style="3" customWidth="1"/>
    <col min="7159" max="7159" width="96.85546875" style="3" customWidth="1"/>
    <col min="7160" max="7160" width="30.85546875" style="3" customWidth="1"/>
    <col min="7161" max="7161" width="12.5703125" style="3" customWidth="1"/>
    <col min="7162" max="7162" width="5.140625" style="3" customWidth="1"/>
    <col min="7163" max="7163" width="9.140625" style="3"/>
    <col min="7164" max="7164" width="4.85546875" style="3" customWidth="1"/>
    <col min="7165" max="7165" width="30.5703125" style="3" customWidth="1"/>
    <col min="7166" max="7166" width="33.85546875" style="3" customWidth="1"/>
    <col min="7167" max="7167" width="5.140625" style="3" customWidth="1"/>
    <col min="7168" max="7169" width="17.5703125" style="3" customWidth="1"/>
    <col min="7170" max="7413" width="9.140625" style="3"/>
    <col min="7414" max="7414" width="3.5703125" style="3" customWidth="1"/>
    <col min="7415" max="7415" width="96.85546875" style="3" customWidth="1"/>
    <col min="7416" max="7416" width="30.85546875" style="3" customWidth="1"/>
    <col min="7417" max="7417" width="12.5703125" style="3" customWidth="1"/>
    <col min="7418" max="7418" width="5.140625" style="3" customWidth="1"/>
    <col min="7419" max="7419" width="9.140625" style="3"/>
    <col min="7420" max="7420" width="4.85546875" style="3" customWidth="1"/>
    <col min="7421" max="7421" width="30.5703125" style="3" customWidth="1"/>
    <col min="7422" max="7422" width="33.85546875" style="3" customWidth="1"/>
    <col min="7423" max="7423" width="5.140625" style="3" customWidth="1"/>
    <col min="7424" max="7425" width="17.5703125" style="3" customWidth="1"/>
    <col min="7426" max="7669" width="9.140625" style="3"/>
    <col min="7670" max="7670" width="3.5703125" style="3" customWidth="1"/>
    <col min="7671" max="7671" width="96.85546875" style="3" customWidth="1"/>
    <col min="7672" max="7672" width="30.85546875" style="3" customWidth="1"/>
    <col min="7673" max="7673" width="12.5703125" style="3" customWidth="1"/>
    <col min="7674" max="7674" width="5.140625" style="3" customWidth="1"/>
    <col min="7675" max="7675" width="9.140625" style="3"/>
    <col min="7676" max="7676" width="4.85546875" style="3" customWidth="1"/>
    <col min="7677" max="7677" width="30.5703125" style="3" customWidth="1"/>
    <col min="7678" max="7678" width="33.85546875" style="3" customWidth="1"/>
    <col min="7679" max="7679" width="5.140625" style="3" customWidth="1"/>
    <col min="7680" max="7681" width="17.5703125" style="3" customWidth="1"/>
    <col min="7682" max="7925" width="9.140625" style="3"/>
    <col min="7926" max="7926" width="3.5703125" style="3" customWidth="1"/>
    <col min="7927" max="7927" width="96.85546875" style="3" customWidth="1"/>
    <col min="7928" max="7928" width="30.85546875" style="3" customWidth="1"/>
    <col min="7929" max="7929" width="12.5703125" style="3" customWidth="1"/>
    <col min="7930" max="7930" width="5.140625" style="3" customWidth="1"/>
    <col min="7931" max="7931" width="9.140625" style="3"/>
    <col min="7932" max="7932" width="4.85546875" style="3" customWidth="1"/>
    <col min="7933" max="7933" width="30.5703125" style="3" customWidth="1"/>
    <col min="7934" max="7934" width="33.85546875" style="3" customWidth="1"/>
    <col min="7935" max="7935" width="5.140625" style="3" customWidth="1"/>
    <col min="7936" max="7937" width="17.5703125" style="3" customWidth="1"/>
    <col min="7938" max="8181" width="9.140625" style="3"/>
    <col min="8182" max="8182" width="3.5703125" style="3" customWidth="1"/>
    <col min="8183" max="8183" width="96.85546875" style="3" customWidth="1"/>
    <col min="8184" max="8184" width="30.85546875" style="3" customWidth="1"/>
    <col min="8185" max="8185" width="12.5703125" style="3" customWidth="1"/>
    <col min="8186" max="8186" width="5.140625" style="3" customWidth="1"/>
    <col min="8187" max="8187" width="9.140625" style="3"/>
    <col min="8188" max="8188" width="4.85546875" style="3" customWidth="1"/>
    <col min="8189" max="8189" width="30.5703125" style="3" customWidth="1"/>
    <col min="8190" max="8190" width="33.85546875" style="3" customWidth="1"/>
    <col min="8191" max="8191" width="5.140625" style="3" customWidth="1"/>
    <col min="8192" max="8193" width="17.5703125" style="3" customWidth="1"/>
    <col min="8194" max="8437" width="9.140625" style="3"/>
    <col min="8438" max="8438" width="3.5703125" style="3" customWidth="1"/>
    <col min="8439" max="8439" width="96.85546875" style="3" customWidth="1"/>
    <col min="8440" max="8440" width="30.85546875" style="3" customWidth="1"/>
    <col min="8441" max="8441" width="12.5703125" style="3" customWidth="1"/>
    <col min="8442" max="8442" width="5.140625" style="3" customWidth="1"/>
    <col min="8443" max="8443" width="9.140625" style="3"/>
    <col min="8444" max="8444" width="4.85546875" style="3" customWidth="1"/>
    <col min="8445" max="8445" width="30.5703125" style="3" customWidth="1"/>
    <col min="8446" max="8446" width="33.85546875" style="3" customWidth="1"/>
    <col min="8447" max="8447" width="5.140625" style="3" customWidth="1"/>
    <col min="8448" max="8449" width="17.5703125" style="3" customWidth="1"/>
    <col min="8450" max="8693" width="9.140625" style="3"/>
    <col min="8694" max="8694" width="3.5703125" style="3" customWidth="1"/>
    <col min="8695" max="8695" width="96.85546875" style="3" customWidth="1"/>
    <col min="8696" max="8696" width="30.85546875" style="3" customWidth="1"/>
    <col min="8697" max="8697" width="12.5703125" style="3" customWidth="1"/>
    <col min="8698" max="8698" width="5.140625" style="3" customWidth="1"/>
    <col min="8699" max="8699" width="9.140625" style="3"/>
    <col min="8700" max="8700" width="4.85546875" style="3" customWidth="1"/>
    <col min="8701" max="8701" width="30.5703125" style="3" customWidth="1"/>
    <col min="8702" max="8702" width="33.85546875" style="3" customWidth="1"/>
    <col min="8703" max="8703" width="5.140625" style="3" customWidth="1"/>
    <col min="8704" max="8705" width="17.5703125" style="3" customWidth="1"/>
    <col min="8706" max="8949" width="9.140625" style="3"/>
    <col min="8950" max="8950" width="3.5703125" style="3" customWidth="1"/>
    <col min="8951" max="8951" width="96.85546875" style="3" customWidth="1"/>
    <col min="8952" max="8952" width="30.85546875" style="3" customWidth="1"/>
    <col min="8953" max="8953" width="12.5703125" style="3" customWidth="1"/>
    <col min="8954" max="8954" width="5.140625" style="3" customWidth="1"/>
    <col min="8955" max="8955" width="9.140625" style="3"/>
    <col min="8956" max="8956" width="4.85546875" style="3" customWidth="1"/>
    <col min="8957" max="8957" width="30.5703125" style="3" customWidth="1"/>
    <col min="8958" max="8958" width="33.85546875" style="3" customWidth="1"/>
    <col min="8959" max="8959" width="5.140625" style="3" customWidth="1"/>
    <col min="8960" max="8961" width="17.5703125" style="3" customWidth="1"/>
    <col min="8962" max="9205" width="9.140625" style="3"/>
    <col min="9206" max="9206" width="3.5703125" style="3" customWidth="1"/>
    <col min="9207" max="9207" width="96.85546875" style="3" customWidth="1"/>
    <col min="9208" max="9208" width="30.85546875" style="3" customWidth="1"/>
    <col min="9209" max="9209" width="12.5703125" style="3" customWidth="1"/>
    <col min="9210" max="9210" width="5.140625" style="3" customWidth="1"/>
    <col min="9211" max="9211" width="9.140625" style="3"/>
    <col min="9212" max="9212" width="4.85546875" style="3" customWidth="1"/>
    <col min="9213" max="9213" width="30.5703125" style="3" customWidth="1"/>
    <col min="9214" max="9214" width="33.85546875" style="3" customWidth="1"/>
    <col min="9215" max="9215" width="5.140625" style="3" customWidth="1"/>
    <col min="9216" max="9217" width="17.5703125" style="3" customWidth="1"/>
    <col min="9218" max="9461" width="9.140625" style="3"/>
    <col min="9462" max="9462" width="3.5703125" style="3" customWidth="1"/>
    <col min="9463" max="9463" width="96.85546875" style="3" customWidth="1"/>
    <col min="9464" max="9464" width="30.85546875" style="3" customWidth="1"/>
    <col min="9465" max="9465" width="12.5703125" style="3" customWidth="1"/>
    <col min="9466" max="9466" width="5.140625" style="3" customWidth="1"/>
    <col min="9467" max="9467" width="9.140625" style="3"/>
    <col min="9468" max="9468" width="4.85546875" style="3" customWidth="1"/>
    <col min="9469" max="9469" width="30.5703125" style="3" customWidth="1"/>
    <col min="9470" max="9470" width="33.85546875" style="3" customWidth="1"/>
    <col min="9471" max="9471" width="5.140625" style="3" customWidth="1"/>
    <col min="9472" max="9473" width="17.5703125" style="3" customWidth="1"/>
    <col min="9474" max="9717" width="9.140625" style="3"/>
    <col min="9718" max="9718" width="3.5703125" style="3" customWidth="1"/>
    <col min="9719" max="9719" width="96.85546875" style="3" customWidth="1"/>
    <col min="9720" max="9720" width="30.85546875" style="3" customWidth="1"/>
    <col min="9721" max="9721" width="12.5703125" style="3" customWidth="1"/>
    <col min="9722" max="9722" width="5.140625" style="3" customWidth="1"/>
    <col min="9723" max="9723" width="9.140625" style="3"/>
    <col min="9724" max="9724" width="4.85546875" style="3" customWidth="1"/>
    <col min="9725" max="9725" width="30.5703125" style="3" customWidth="1"/>
    <col min="9726" max="9726" width="33.85546875" style="3" customWidth="1"/>
    <col min="9727" max="9727" width="5.140625" style="3" customWidth="1"/>
    <col min="9728" max="9729" width="17.5703125" style="3" customWidth="1"/>
    <col min="9730" max="9973" width="9.140625" style="3"/>
    <col min="9974" max="9974" width="3.5703125" style="3" customWidth="1"/>
    <col min="9975" max="9975" width="96.85546875" style="3" customWidth="1"/>
    <col min="9976" max="9976" width="30.85546875" style="3" customWidth="1"/>
    <col min="9977" max="9977" width="12.5703125" style="3" customWidth="1"/>
    <col min="9978" max="9978" width="5.140625" style="3" customWidth="1"/>
    <col min="9979" max="9979" width="9.140625" style="3"/>
    <col min="9980" max="9980" width="4.85546875" style="3" customWidth="1"/>
    <col min="9981" max="9981" width="30.5703125" style="3" customWidth="1"/>
    <col min="9982" max="9982" width="33.85546875" style="3" customWidth="1"/>
    <col min="9983" max="9983" width="5.140625" style="3" customWidth="1"/>
    <col min="9984" max="9985" width="17.5703125" style="3" customWidth="1"/>
    <col min="9986" max="10229" width="9.140625" style="3"/>
    <col min="10230" max="10230" width="3.5703125" style="3" customWidth="1"/>
    <col min="10231" max="10231" width="96.85546875" style="3" customWidth="1"/>
    <col min="10232" max="10232" width="30.85546875" style="3" customWidth="1"/>
    <col min="10233" max="10233" width="12.5703125" style="3" customWidth="1"/>
    <col min="10234" max="10234" width="5.140625" style="3" customWidth="1"/>
    <col min="10235" max="10235" width="9.140625" style="3"/>
    <col min="10236" max="10236" width="4.85546875" style="3" customWidth="1"/>
    <col min="10237" max="10237" width="30.5703125" style="3" customWidth="1"/>
    <col min="10238" max="10238" width="33.85546875" style="3" customWidth="1"/>
    <col min="10239" max="10239" width="5.140625" style="3" customWidth="1"/>
    <col min="10240" max="10241" width="17.5703125" style="3" customWidth="1"/>
    <col min="10242" max="10485" width="9.140625" style="3"/>
    <col min="10486" max="10486" width="3.5703125" style="3" customWidth="1"/>
    <col min="10487" max="10487" width="96.85546875" style="3" customWidth="1"/>
    <col min="10488" max="10488" width="30.85546875" style="3" customWidth="1"/>
    <col min="10489" max="10489" width="12.5703125" style="3" customWidth="1"/>
    <col min="10490" max="10490" width="5.140625" style="3" customWidth="1"/>
    <col min="10491" max="10491" width="9.140625" style="3"/>
    <col min="10492" max="10492" width="4.85546875" style="3" customWidth="1"/>
    <col min="10493" max="10493" width="30.5703125" style="3" customWidth="1"/>
    <col min="10494" max="10494" width="33.85546875" style="3" customWidth="1"/>
    <col min="10495" max="10495" width="5.140625" style="3" customWidth="1"/>
    <col min="10496" max="10497" width="17.5703125" style="3" customWidth="1"/>
    <col min="10498" max="10741" width="9.140625" style="3"/>
    <col min="10742" max="10742" width="3.5703125" style="3" customWidth="1"/>
    <col min="10743" max="10743" width="96.85546875" style="3" customWidth="1"/>
    <col min="10744" max="10744" width="30.85546875" style="3" customWidth="1"/>
    <col min="10745" max="10745" width="12.5703125" style="3" customWidth="1"/>
    <col min="10746" max="10746" width="5.140625" style="3" customWidth="1"/>
    <col min="10747" max="10747" width="9.140625" style="3"/>
    <col min="10748" max="10748" width="4.85546875" style="3" customWidth="1"/>
    <col min="10749" max="10749" width="30.5703125" style="3" customWidth="1"/>
    <col min="10750" max="10750" width="33.85546875" style="3" customWidth="1"/>
    <col min="10751" max="10751" width="5.140625" style="3" customWidth="1"/>
    <col min="10752" max="10753" width="17.5703125" style="3" customWidth="1"/>
    <col min="10754" max="10997" width="9.140625" style="3"/>
    <col min="10998" max="10998" width="3.5703125" style="3" customWidth="1"/>
    <col min="10999" max="10999" width="96.85546875" style="3" customWidth="1"/>
    <col min="11000" max="11000" width="30.85546875" style="3" customWidth="1"/>
    <col min="11001" max="11001" width="12.5703125" style="3" customWidth="1"/>
    <col min="11002" max="11002" width="5.140625" style="3" customWidth="1"/>
    <col min="11003" max="11003" width="9.140625" style="3"/>
    <col min="11004" max="11004" width="4.85546875" style="3" customWidth="1"/>
    <col min="11005" max="11005" width="30.5703125" style="3" customWidth="1"/>
    <col min="11006" max="11006" width="33.85546875" style="3" customWidth="1"/>
    <col min="11007" max="11007" width="5.140625" style="3" customWidth="1"/>
    <col min="11008" max="11009" width="17.5703125" style="3" customWidth="1"/>
    <col min="11010" max="11253" width="9.140625" style="3"/>
    <col min="11254" max="11254" width="3.5703125" style="3" customWidth="1"/>
    <col min="11255" max="11255" width="96.85546875" style="3" customWidth="1"/>
    <col min="11256" max="11256" width="30.85546875" style="3" customWidth="1"/>
    <col min="11257" max="11257" width="12.5703125" style="3" customWidth="1"/>
    <col min="11258" max="11258" width="5.140625" style="3" customWidth="1"/>
    <col min="11259" max="11259" width="9.140625" style="3"/>
    <col min="11260" max="11260" width="4.85546875" style="3" customWidth="1"/>
    <col min="11261" max="11261" width="30.5703125" style="3" customWidth="1"/>
    <col min="11262" max="11262" width="33.85546875" style="3" customWidth="1"/>
    <col min="11263" max="11263" width="5.140625" style="3" customWidth="1"/>
    <col min="11264" max="11265" width="17.5703125" style="3" customWidth="1"/>
    <col min="11266" max="11509" width="9.140625" style="3"/>
    <col min="11510" max="11510" width="3.5703125" style="3" customWidth="1"/>
    <col min="11511" max="11511" width="96.85546875" style="3" customWidth="1"/>
    <col min="11512" max="11512" width="30.85546875" style="3" customWidth="1"/>
    <col min="11513" max="11513" width="12.5703125" style="3" customWidth="1"/>
    <col min="11514" max="11514" width="5.140625" style="3" customWidth="1"/>
    <col min="11515" max="11515" width="9.140625" style="3"/>
    <col min="11516" max="11516" width="4.85546875" style="3" customWidth="1"/>
    <col min="11517" max="11517" width="30.5703125" style="3" customWidth="1"/>
    <col min="11518" max="11518" width="33.85546875" style="3" customWidth="1"/>
    <col min="11519" max="11519" width="5.140625" style="3" customWidth="1"/>
    <col min="11520" max="11521" width="17.5703125" style="3" customWidth="1"/>
    <col min="11522" max="11765" width="9.140625" style="3"/>
    <col min="11766" max="11766" width="3.5703125" style="3" customWidth="1"/>
    <col min="11767" max="11767" width="96.85546875" style="3" customWidth="1"/>
    <col min="11768" max="11768" width="30.85546875" style="3" customWidth="1"/>
    <col min="11769" max="11769" width="12.5703125" style="3" customWidth="1"/>
    <col min="11770" max="11770" width="5.140625" style="3" customWidth="1"/>
    <col min="11771" max="11771" width="9.140625" style="3"/>
    <col min="11772" max="11772" width="4.85546875" style="3" customWidth="1"/>
    <col min="11773" max="11773" width="30.5703125" style="3" customWidth="1"/>
    <col min="11774" max="11774" width="33.85546875" style="3" customWidth="1"/>
    <col min="11775" max="11775" width="5.140625" style="3" customWidth="1"/>
    <col min="11776" max="11777" width="17.5703125" style="3" customWidth="1"/>
    <col min="11778" max="12021" width="9.140625" style="3"/>
    <col min="12022" max="12022" width="3.5703125" style="3" customWidth="1"/>
    <col min="12023" max="12023" width="96.85546875" style="3" customWidth="1"/>
    <col min="12024" max="12024" width="30.85546875" style="3" customWidth="1"/>
    <col min="12025" max="12025" width="12.5703125" style="3" customWidth="1"/>
    <col min="12026" max="12026" width="5.140625" style="3" customWidth="1"/>
    <col min="12027" max="12027" width="9.140625" style="3"/>
    <col min="12028" max="12028" width="4.85546875" style="3" customWidth="1"/>
    <col min="12029" max="12029" width="30.5703125" style="3" customWidth="1"/>
    <col min="12030" max="12030" width="33.85546875" style="3" customWidth="1"/>
    <col min="12031" max="12031" width="5.140625" style="3" customWidth="1"/>
    <col min="12032" max="12033" width="17.5703125" style="3" customWidth="1"/>
    <col min="12034" max="12277" width="9.140625" style="3"/>
    <col min="12278" max="12278" width="3.5703125" style="3" customWidth="1"/>
    <col min="12279" max="12279" width="96.85546875" style="3" customWidth="1"/>
    <col min="12280" max="12280" width="30.85546875" style="3" customWidth="1"/>
    <col min="12281" max="12281" width="12.5703125" style="3" customWidth="1"/>
    <col min="12282" max="12282" width="5.140625" style="3" customWidth="1"/>
    <col min="12283" max="12283" width="9.140625" style="3"/>
    <col min="12284" max="12284" width="4.85546875" style="3" customWidth="1"/>
    <col min="12285" max="12285" width="30.5703125" style="3" customWidth="1"/>
    <col min="12286" max="12286" width="33.85546875" style="3" customWidth="1"/>
    <col min="12287" max="12287" width="5.140625" style="3" customWidth="1"/>
    <col min="12288" max="12289" width="17.5703125" style="3" customWidth="1"/>
    <col min="12290" max="12533" width="9.140625" style="3"/>
    <col min="12534" max="12534" width="3.5703125" style="3" customWidth="1"/>
    <col min="12535" max="12535" width="96.85546875" style="3" customWidth="1"/>
    <col min="12536" max="12536" width="30.85546875" style="3" customWidth="1"/>
    <col min="12537" max="12537" width="12.5703125" style="3" customWidth="1"/>
    <col min="12538" max="12538" width="5.140625" style="3" customWidth="1"/>
    <col min="12539" max="12539" width="9.140625" style="3"/>
    <col min="12540" max="12540" width="4.85546875" style="3" customWidth="1"/>
    <col min="12541" max="12541" width="30.5703125" style="3" customWidth="1"/>
    <col min="12542" max="12542" width="33.85546875" style="3" customWidth="1"/>
    <col min="12543" max="12543" width="5.140625" style="3" customWidth="1"/>
    <col min="12544" max="12545" width="17.5703125" style="3" customWidth="1"/>
    <col min="12546" max="12789" width="9.140625" style="3"/>
    <col min="12790" max="12790" width="3.5703125" style="3" customWidth="1"/>
    <col min="12791" max="12791" width="96.85546875" style="3" customWidth="1"/>
    <col min="12792" max="12792" width="30.85546875" style="3" customWidth="1"/>
    <col min="12793" max="12793" width="12.5703125" style="3" customWidth="1"/>
    <col min="12794" max="12794" width="5.140625" style="3" customWidth="1"/>
    <col min="12795" max="12795" width="9.140625" style="3"/>
    <col min="12796" max="12796" width="4.85546875" style="3" customWidth="1"/>
    <col min="12797" max="12797" width="30.5703125" style="3" customWidth="1"/>
    <col min="12798" max="12798" width="33.85546875" style="3" customWidth="1"/>
    <col min="12799" max="12799" width="5.140625" style="3" customWidth="1"/>
    <col min="12800" max="12801" width="17.5703125" style="3" customWidth="1"/>
    <col min="12802" max="13045" width="9.140625" style="3"/>
    <col min="13046" max="13046" width="3.5703125" style="3" customWidth="1"/>
    <col min="13047" max="13047" width="96.85546875" style="3" customWidth="1"/>
    <col min="13048" max="13048" width="30.85546875" style="3" customWidth="1"/>
    <col min="13049" max="13049" width="12.5703125" style="3" customWidth="1"/>
    <col min="13050" max="13050" width="5.140625" style="3" customWidth="1"/>
    <col min="13051" max="13051" width="9.140625" style="3"/>
    <col min="13052" max="13052" width="4.85546875" style="3" customWidth="1"/>
    <col min="13053" max="13053" width="30.5703125" style="3" customWidth="1"/>
    <col min="13054" max="13054" width="33.85546875" style="3" customWidth="1"/>
    <col min="13055" max="13055" width="5.140625" style="3" customWidth="1"/>
    <col min="13056" max="13057" width="17.5703125" style="3" customWidth="1"/>
    <col min="13058" max="13301" width="9.140625" style="3"/>
    <col min="13302" max="13302" width="3.5703125" style="3" customWidth="1"/>
    <col min="13303" max="13303" width="96.85546875" style="3" customWidth="1"/>
    <col min="13304" max="13304" width="30.85546875" style="3" customWidth="1"/>
    <col min="13305" max="13305" width="12.5703125" style="3" customWidth="1"/>
    <col min="13306" max="13306" width="5.140625" style="3" customWidth="1"/>
    <col min="13307" max="13307" width="9.140625" style="3"/>
    <col min="13308" max="13308" width="4.85546875" style="3" customWidth="1"/>
    <col min="13309" max="13309" width="30.5703125" style="3" customWidth="1"/>
    <col min="13310" max="13310" width="33.85546875" style="3" customWidth="1"/>
    <col min="13311" max="13311" width="5.140625" style="3" customWidth="1"/>
    <col min="13312" max="13313" width="17.5703125" style="3" customWidth="1"/>
    <col min="13314" max="13557" width="9.140625" style="3"/>
    <col min="13558" max="13558" width="3.5703125" style="3" customWidth="1"/>
    <col min="13559" max="13559" width="96.85546875" style="3" customWidth="1"/>
    <col min="13560" max="13560" width="30.85546875" style="3" customWidth="1"/>
    <col min="13561" max="13561" width="12.5703125" style="3" customWidth="1"/>
    <col min="13562" max="13562" width="5.140625" style="3" customWidth="1"/>
    <col min="13563" max="13563" width="9.140625" style="3"/>
    <col min="13564" max="13564" width="4.85546875" style="3" customWidth="1"/>
    <col min="13565" max="13565" width="30.5703125" style="3" customWidth="1"/>
    <col min="13566" max="13566" width="33.85546875" style="3" customWidth="1"/>
    <col min="13567" max="13567" width="5.140625" style="3" customWidth="1"/>
    <col min="13568" max="13569" width="17.5703125" style="3" customWidth="1"/>
    <col min="13570" max="13813" width="9.140625" style="3"/>
    <col min="13814" max="13814" width="3.5703125" style="3" customWidth="1"/>
    <col min="13815" max="13815" width="96.85546875" style="3" customWidth="1"/>
    <col min="13816" max="13816" width="30.85546875" style="3" customWidth="1"/>
    <col min="13817" max="13817" width="12.5703125" style="3" customWidth="1"/>
    <col min="13818" max="13818" width="5.140625" style="3" customWidth="1"/>
    <col min="13819" max="13819" width="9.140625" style="3"/>
    <col min="13820" max="13820" width="4.85546875" style="3" customWidth="1"/>
    <col min="13821" max="13821" width="30.5703125" style="3" customWidth="1"/>
    <col min="13822" max="13822" width="33.85546875" style="3" customWidth="1"/>
    <col min="13823" max="13823" width="5.140625" style="3" customWidth="1"/>
    <col min="13824" max="13825" width="17.5703125" style="3" customWidth="1"/>
    <col min="13826" max="14069" width="9.140625" style="3"/>
    <col min="14070" max="14070" width="3.5703125" style="3" customWidth="1"/>
    <col min="14071" max="14071" width="96.85546875" style="3" customWidth="1"/>
    <col min="14072" max="14072" width="30.85546875" style="3" customWidth="1"/>
    <col min="14073" max="14073" width="12.5703125" style="3" customWidth="1"/>
    <col min="14074" max="14074" width="5.140625" style="3" customWidth="1"/>
    <col min="14075" max="14075" width="9.140625" style="3"/>
    <col min="14076" max="14076" width="4.85546875" style="3" customWidth="1"/>
    <col min="14077" max="14077" width="30.5703125" style="3" customWidth="1"/>
    <col min="14078" max="14078" width="33.85546875" style="3" customWidth="1"/>
    <col min="14079" max="14079" width="5.140625" style="3" customWidth="1"/>
    <col min="14080" max="14081" width="17.5703125" style="3" customWidth="1"/>
    <col min="14082" max="14325" width="9.140625" style="3"/>
    <col min="14326" max="14326" width="3.5703125" style="3" customWidth="1"/>
    <col min="14327" max="14327" width="96.85546875" style="3" customWidth="1"/>
    <col min="14328" max="14328" width="30.85546875" style="3" customWidth="1"/>
    <col min="14329" max="14329" width="12.5703125" style="3" customWidth="1"/>
    <col min="14330" max="14330" width="5.140625" style="3" customWidth="1"/>
    <col min="14331" max="14331" width="9.140625" style="3"/>
    <col min="14332" max="14332" width="4.85546875" style="3" customWidth="1"/>
    <col min="14333" max="14333" width="30.5703125" style="3" customWidth="1"/>
    <col min="14334" max="14334" width="33.85546875" style="3" customWidth="1"/>
    <col min="14335" max="14335" width="5.140625" style="3" customWidth="1"/>
    <col min="14336" max="14337" width="17.5703125" style="3" customWidth="1"/>
    <col min="14338" max="14581" width="9.140625" style="3"/>
    <col min="14582" max="14582" width="3.5703125" style="3" customWidth="1"/>
    <col min="14583" max="14583" width="96.85546875" style="3" customWidth="1"/>
    <col min="14584" max="14584" width="30.85546875" style="3" customWidth="1"/>
    <col min="14585" max="14585" width="12.5703125" style="3" customWidth="1"/>
    <col min="14586" max="14586" width="5.140625" style="3" customWidth="1"/>
    <col min="14587" max="14587" width="9.140625" style="3"/>
    <col min="14588" max="14588" width="4.85546875" style="3" customWidth="1"/>
    <col min="14589" max="14589" width="30.5703125" style="3" customWidth="1"/>
    <col min="14590" max="14590" width="33.85546875" style="3" customWidth="1"/>
    <col min="14591" max="14591" width="5.140625" style="3" customWidth="1"/>
    <col min="14592" max="14593" width="17.5703125" style="3" customWidth="1"/>
    <col min="14594" max="14837" width="9.140625" style="3"/>
    <col min="14838" max="14838" width="3.5703125" style="3" customWidth="1"/>
    <col min="14839" max="14839" width="96.85546875" style="3" customWidth="1"/>
    <col min="14840" max="14840" width="30.85546875" style="3" customWidth="1"/>
    <col min="14841" max="14841" width="12.5703125" style="3" customWidth="1"/>
    <col min="14842" max="14842" width="5.140625" style="3" customWidth="1"/>
    <col min="14843" max="14843" width="9.140625" style="3"/>
    <col min="14844" max="14844" width="4.85546875" style="3" customWidth="1"/>
    <col min="14845" max="14845" width="30.5703125" style="3" customWidth="1"/>
    <col min="14846" max="14846" width="33.85546875" style="3" customWidth="1"/>
    <col min="14847" max="14847" width="5.140625" style="3" customWidth="1"/>
    <col min="14848" max="14849" width="17.5703125" style="3" customWidth="1"/>
    <col min="14850" max="15093" width="9.140625" style="3"/>
    <col min="15094" max="15094" width="3.5703125" style="3" customWidth="1"/>
    <col min="15095" max="15095" width="96.85546875" style="3" customWidth="1"/>
    <col min="15096" max="15096" width="30.85546875" style="3" customWidth="1"/>
    <col min="15097" max="15097" width="12.5703125" style="3" customWidth="1"/>
    <col min="15098" max="15098" width="5.140625" style="3" customWidth="1"/>
    <col min="15099" max="15099" width="9.140625" style="3"/>
    <col min="15100" max="15100" width="4.85546875" style="3" customWidth="1"/>
    <col min="15101" max="15101" width="30.5703125" style="3" customWidth="1"/>
    <col min="15102" max="15102" width="33.85546875" style="3" customWidth="1"/>
    <col min="15103" max="15103" width="5.140625" style="3" customWidth="1"/>
    <col min="15104" max="15105" width="17.5703125" style="3" customWidth="1"/>
    <col min="15106" max="15349" width="9.140625" style="3"/>
    <col min="15350" max="15350" width="3.5703125" style="3" customWidth="1"/>
    <col min="15351" max="15351" width="96.85546875" style="3" customWidth="1"/>
    <col min="15352" max="15352" width="30.85546875" style="3" customWidth="1"/>
    <col min="15353" max="15353" width="12.5703125" style="3" customWidth="1"/>
    <col min="15354" max="15354" width="5.140625" style="3" customWidth="1"/>
    <col min="15355" max="15355" width="9.140625" style="3"/>
    <col min="15356" max="15356" width="4.85546875" style="3" customWidth="1"/>
    <col min="15357" max="15357" width="30.5703125" style="3" customWidth="1"/>
    <col min="15358" max="15358" width="33.85546875" style="3" customWidth="1"/>
    <col min="15359" max="15359" width="5.140625" style="3" customWidth="1"/>
    <col min="15360" max="15361" width="17.5703125" style="3" customWidth="1"/>
    <col min="15362" max="15605" width="9.140625" style="3"/>
    <col min="15606" max="15606" width="3.5703125" style="3" customWidth="1"/>
    <col min="15607" max="15607" width="96.85546875" style="3" customWidth="1"/>
    <col min="15608" max="15608" width="30.85546875" style="3" customWidth="1"/>
    <col min="15609" max="15609" width="12.5703125" style="3" customWidth="1"/>
    <col min="15610" max="15610" width="5.140625" style="3" customWidth="1"/>
    <col min="15611" max="15611" width="9.140625" style="3"/>
    <col min="15612" max="15612" width="4.85546875" style="3" customWidth="1"/>
    <col min="15613" max="15613" width="30.5703125" style="3" customWidth="1"/>
    <col min="15614" max="15614" width="33.85546875" style="3" customWidth="1"/>
    <col min="15615" max="15615" width="5.140625" style="3" customWidth="1"/>
    <col min="15616" max="15617" width="17.5703125" style="3" customWidth="1"/>
    <col min="15618" max="15861" width="9.140625" style="3"/>
    <col min="15862" max="15862" width="3.5703125" style="3" customWidth="1"/>
    <col min="15863" max="15863" width="96.85546875" style="3" customWidth="1"/>
    <col min="15864" max="15864" width="30.85546875" style="3" customWidth="1"/>
    <col min="15865" max="15865" width="12.5703125" style="3" customWidth="1"/>
    <col min="15866" max="15866" width="5.140625" style="3" customWidth="1"/>
    <col min="15867" max="15867" width="9.140625" style="3"/>
    <col min="15868" max="15868" width="4.85546875" style="3" customWidth="1"/>
    <col min="15869" max="15869" width="30.5703125" style="3" customWidth="1"/>
    <col min="15870" max="15870" width="33.85546875" style="3" customWidth="1"/>
    <col min="15871" max="15871" width="5.140625" style="3" customWidth="1"/>
    <col min="15872" max="15873" width="17.5703125" style="3" customWidth="1"/>
    <col min="15874" max="16117" width="9.140625" style="3"/>
    <col min="16118" max="16118" width="3.5703125" style="3" customWidth="1"/>
    <col min="16119" max="16119" width="96.85546875" style="3" customWidth="1"/>
    <col min="16120" max="16120" width="30.85546875" style="3" customWidth="1"/>
    <col min="16121" max="16121" width="12.5703125" style="3" customWidth="1"/>
    <col min="16122" max="16122" width="5.140625" style="3" customWidth="1"/>
    <col min="16123" max="16123" width="9.140625" style="3"/>
    <col min="16124" max="16124" width="4.85546875" style="3" customWidth="1"/>
    <col min="16125" max="16125" width="30.5703125" style="3" customWidth="1"/>
    <col min="16126" max="16126" width="33.85546875" style="3" customWidth="1"/>
    <col min="16127" max="16127" width="5.140625" style="3" customWidth="1"/>
    <col min="16128" max="16129" width="17.5703125" style="3" customWidth="1"/>
    <col min="16130"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[12]И1!D13</f>
        <v>Субъект Российской Федерации</v>
      </c>
      <c r="C4" s="10" t="str">
        <f>[12]И1!E13</f>
        <v>Новосибирская область</v>
      </c>
    </row>
    <row r="5" spans="1:3" x14ac:dyDescent="0.2">
      <c r="A5" s="8"/>
      <c r="B5" s="9" t="str">
        <f>[12]И1!D14</f>
        <v>Тип муниципального образования (выберите из списка)</v>
      </c>
      <c r="C5" s="10" t="str">
        <f>[12]И1!E14</f>
        <v>село Шубинское</v>
      </c>
    </row>
    <row r="6" spans="1:3" x14ac:dyDescent="0.2">
      <c r="A6" s="8"/>
      <c r="B6" s="9" t="str">
        <f>IF([12]И1!E15="","",[12]И1!D15)</f>
        <v/>
      </c>
      <c r="C6" s="10" t="str">
        <f>IF([12]И1!E15="","",[12]И1!E15)</f>
        <v/>
      </c>
    </row>
    <row r="7" spans="1:3" x14ac:dyDescent="0.2">
      <c r="A7" s="8"/>
      <c r="B7" s="9" t="str">
        <f>[12]И1!D16</f>
        <v>Код ОКТМО</v>
      </c>
      <c r="C7" s="11" t="str">
        <f>[12]И1!E16</f>
        <v>50604422101</v>
      </c>
    </row>
    <row r="8" spans="1:3" x14ac:dyDescent="0.2">
      <c r="A8" s="8"/>
      <c r="B8" s="12" t="str">
        <f>[12]И1!D17</f>
        <v>Система теплоснабжения</v>
      </c>
      <c r="C8" s="13">
        <f>[12]И1!E17</f>
        <v>0</v>
      </c>
    </row>
    <row r="9" spans="1:3" x14ac:dyDescent="0.2">
      <c r="A9" s="8"/>
      <c r="B9" s="9" t="str">
        <f>[12]И1!D8</f>
        <v>Период регулирования (i)-й</v>
      </c>
      <c r="C9" s="14">
        <f>[12]И1!E8</f>
        <v>2023</v>
      </c>
    </row>
    <row r="10" spans="1:3" x14ac:dyDescent="0.2">
      <c r="A10" s="8"/>
      <c r="B10" s="9" t="str">
        <f>[12]И1!D9</f>
        <v>Период регулирования (i-1)-й</v>
      </c>
      <c r="C10" s="14">
        <f>[12]И1!E9</f>
        <v>2022</v>
      </c>
    </row>
    <row r="11" spans="1:3" x14ac:dyDescent="0.2">
      <c r="A11" s="8"/>
      <c r="B11" s="9" t="str">
        <f>[12]И1!D10</f>
        <v>Период регулирования (i-2)-й</v>
      </c>
      <c r="C11" s="14">
        <f>[12]И1!E10</f>
        <v>2021</v>
      </c>
    </row>
    <row r="12" spans="1:3" x14ac:dyDescent="0.2">
      <c r="A12" s="8"/>
      <c r="B12" s="9" t="str">
        <f>[12]И1!D11</f>
        <v>Базовый год (б)</v>
      </c>
      <c r="C12" s="14">
        <f>[12]И1!E11</f>
        <v>2019</v>
      </c>
    </row>
    <row r="13" spans="1:3" ht="38.25" x14ac:dyDescent="0.2">
      <c r="A13" s="8"/>
      <c r="B13" s="9" t="str">
        <f>[12]И1!D18</f>
        <v>Вид топлива, использование которого преобладает в системе теплоснабжения</v>
      </c>
      <c r="C13" s="15" t="str">
        <f>[12]С1.1!E13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4246.7063258225389</v>
      </c>
    </row>
    <row r="18" spans="1:3" ht="42.75" x14ac:dyDescent="0.2">
      <c r="A18" s="23" t="s">
        <v>8</v>
      </c>
      <c r="B18" s="26" t="s">
        <v>9</v>
      </c>
      <c r="C18" s="27">
        <f>[12]С1!F12</f>
        <v>1082.737429697439</v>
      </c>
    </row>
    <row r="19" spans="1:3" ht="42.75" x14ac:dyDescent="0.2">
      <c r="A19" s="23" t="s">
        <v>10</v>
      </c>
      <c r="B19" s="26" t="s">
        <v>11</v>
      </c>
      <c r="C19" s="27">
        <f>[12]С2!F12</f>
        <v>2113.4880319770141</v>
      </c>
    </row>
    <row r="20" spans="1:3" ht="30" x14ac:dyDescent="0.2">
      <c r="A20" s="23" t="s">
        <v>12</v>
      </c>
      <c r="B20" s="26" t="s">
        <v>13</v>
      </c>
      <c r="C20" s="27">
        <f>[12]С3!F12</f>
        <v>505.81370335098825</v>
      </c>
    </row>
    <row r="21" spans="1:3" ht="42.75" x14ac:dyDescent="0.2">
      <c r="A21" s="23" t="s">
        <v>14</v>
      </c>
      <c r="B21" s="26" t="s">
        <v>235</v>
      </c>
      <c r="C21" s="27">
        <f>[12]С4!F12</f>
        <v>461.39840931038117</v>
      </c>
    </row>
    <row r="22" spans="1:3" ht="30" x14ac:dyDescent="0.2">
      <c r="A22" s="23" t="s">
        <v>16</v>
      </c>
      <c r="B22" s="26" t="s">
        <v>236</v>
      </c>
      <c r="C22" s="27">
        <f>[12]С5!F12</f>
        <v>83.268751486716454</v>
      </c>
    </row>
    <row r="23" spans="1:3" ht="43.5" thickBot="1" x14ac:dyDescent="0.25">
      <c r="A23" s="28" t="s">
        <v>18</v>
      </c>
      <c r="B23" s="29" t="s">
        <v>237</v>
      </c>
      <c r="C23" s="30" t="str">
        <f>[12]С6!F12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[12]С1.1!E16</f>
        <v>5100</v>
      </c>
    </row>
    <row r="29" spans="1:3" ht="42.75" x14ac:dyDescent="0.2">
      <c r="A29" s="23" t="s">
        <v>10</v>
      </c>
      <c r="B29" s="35" t="s">
        <v>238</v>
      </c>
      <c r="C29" s="36">
        <f>[12]С1.1!E27</f>
        <v>2911.3</v>
      </c>
    </row>
    <row r="30" spans="1:3" ht="17.25" x14ac:dyDescent="0.2">
      <c r="A30" s="23" t="s">
        <v>12</v>
      </c>
      <c r="B30" s="35" t="s">
        <v>29</v>
      </c>
      <c r="C30" s="38">
        <f>[12]С1.1!E19</f>
        <v>0.59499999999999997</v>
      </c>
    </row>
    <row r="31" spans="1:3" ht="17.25" x14ac:dyDescent="0.2">
      <c r="A31" s="23" t="s">
        <v>14</v>
      </c>
      <c r="B31" s="35" t="s">
        <v>30</v>
      </c>
      <c r="C31" s="38">
        <f>[12]С1.1!E20</f>
        <v>-0.113</v>
      </c>
    </row>
    <row r="32" spans="1:3" ht="30" x14ac:dyDescent="0.2">
      <c r="A32" s="23" t="s">
        <v>16</v>
      </c>
      <c r="B32" s="39" t="s">
        <v>239</v>
      </c>
      <c r="C32" s="124">
        <f>[12]С1!F13</f>
        <v>176.4</v>
      </c>
    </row>
    <row r="33" spans="1:3" x14ac:dyDescent="0.2">
      <c r="A33" s="23" t="s">
        <v>18</v>
      </c>
      <c r="B33" s="39" t="s">
        <v>32</v>
      </c>
      <c r="C33" s="41">
        <f>[12]С1!F16</f>
        <v>7000</v>
      </c>
    </row>
    <row r="34" spans="1:3" ht="14.25" x14ac:dyDescent="0.2">
      <c r="A34" s="23" t="s">
        <v>33</v>
      </c>
      <c r="B34" s="43" t="s">
        <v>240</v>
      </c>
      <c r="C34" s="44">
        <f>[12]С1!F17</f>
        <v>0.72857142857142854</v>
      </c>
    </row>
    <row r="35" spans="1:3" ht="15.75" x14ac:dyDescent="0.2">
      <c r="A35" s="125" t="s">
        <v>35</v>
      </c>
      <c r="B35" s="46" t="s">
        <v>36</v>
      </c>
      <c r="C35" s="44">
        <f>[12]С1!F20</f>
        <v>21.588411179999994</v>
      </c>
    </row>
    <row r="36" spans="1:3" ht="15.75" x14ac:dyDescent="0.2">
      <c r="A36" s="125" t="s">
        <v>37</v>
      </c>
      <c r="B36" s="47" t="s">
        <v>38</v>
      </c>
      <c r="C36" s="44">
        <f>[12]С1!F21</f>
        <v>20.818139999999996</v>
      </c>
    </row>
    <row r="37" spans="1:3" ht="14.25" x14ac:dyDescent="0.2">
      <c r="A37" s="125" t="s">
        <v>39</v>
      </c>
      <c r="B37" s="48" t="s">
        <v>40</v>
      </c>
      <c r="C37" s="44">
        <f>[12]С1!F22</f>
        <v>1.0369999999999999</v>
      </c>
    </row>
    <row r="38" spans="1:3" ht="53.25" thickBot="1" x14ac:dyDescent="0.25">
      <c r="A38" s="28" t="s">
        <v>41</v>
      </c>
      <c r="B38" s="49" t="s">
        <v>42</v>
      </c>
      <c r="C38" s="50">
        <f>[12]С1!F23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[12]С2.1!E12</f>
        <v>V</v>
      </c>
    </row>
    <row r="42" spans="1:3" ht="25.5" x14ac:dyDescent="0.2">
      <c r="A42" s="23" t="s">
        <v>47</v>
      </c>
      <c r="B42" s="35" t="s">
        <v>48</v>
      </c>
      <c r="C42" s="55" t="str">
        <f>[12]С2.1!E13</f>
        <v>6 и менее баллов</v>
      </c>
    </row>
    <row r="43" spans="1:3" ht="25.5" x14ac:dyDescent="0.2">
      <c r="A43" s="23" t="s">
        <v>49</v>
      </c>
      <c r="B43" s="35" t="s">
        <v>228</v>
      </c>
      <c r="C43" s="55" t="str">
        <f>[12]С2.1!E14</f>
        <v>от 200 до 500</v>
      </c>
    </row>
    <row r="44" spans="1:3" ht="25.5" x14ac:dyDescent="0.2">
      <c r="A44" s="23" t="s">
        <v>51</v>
      </c>
      <c r="B44" s="35" t="s">
        <v>229</v>
      </c>
      <c r="C44" s="56" t="str">
        <f>[12]С2.1!E15</f>
        <v>нет</v>
      </c>
    </row>
    <row r="45" spans="1:3" ht="30" x14ac:dyDescent="0.2">
      <c r="A45" s="23" t="s">
        <v>53</v>
      </c>
      <c r="B45" s="35" t="s">
        <v>54</v>
      </c>
      <c r="C45" s="36">
        <f>[12]С2!F18</f>
        <v>32402.627334033532</v>
      </c>
    </row>
    <row r="46" spans="1:3" ht="30" x14ac:dyDescent="0.2">
      <c r="A46" s="23" t="s">
        <v>55</v>
      </c>
      <c r="B46" s="57" t="s">
        <v>56</v>
      </c>
      <c r="C46" s="36">
        <f>IF([12]С2!F19&gt;0,[12]С2!F19,[12]С2!F20)</f>
        <v>23441.524932855718</v>
      </c>
    </row>
    <row r="47" spans="1:3" ht="25.5" x14ac:dyDescent="0.2">
      <c r="A47" s="23" t="s">
        <v>57</v>
      </c>
      <c r="B47" s="58" t="s">
        <v>58</v>
      </c>
      <c r="C47" s="36">
        <f>[12]С2.1!E19</f>
        <v>-38</v>
      </c>
    </row>
    <row r="48" spans="1:3" ht="25.5" x14ac:dyDescent="0.2">
      <c r="A48" s="23" t="s">
        <v>59</v>
      </c>
      <c r="B48" s="58" t="s">
        <v>60</v>
      </c>
      <c r="C48" s="36" t="str">
        <f>[12]С2.1!E22</f>
        <v>нет</v>
      </c>
    </row>
    <row r="49" spans="1:3" ht="38.25" x14ac:dyDescent="0.2">
      <c r="A49" s="23" t="s">
        <v>61</v>
      </c>
      <c r="B49" s="59" t="s">
        <v>62</v>
      </c>
      <c r="C49" s="36">
        <f>[12]С2.2!E10</f>
        <v>1287</v>
      </c>
    </row>
    <row r="50" spans="1:3" ht="25.5" x14ac:dyDescent="0.2">
      <c r="A50" s="23" t="s">
        <v>63</v>
      </c>
      <c r="B50" s="60" t="s">
        <v>64</v>
      </c>
      <c r="C50" s="36">
        <f>[12]С2.2!E12</f>
        <v>5.97</v>
      </c>
    </row>
    <row r="51" spans="1:3" ht="52.5" x14ac:dyDescent="0.2">
      <c r="A51" s="23" t="s">
        <v>65</v>
      </c>
      <c r="B51" s="61" t="s">
        <v>66</v>
      </c>
      <c r="C51" s="36">
        <f>[12]С2.2!E13</f>
        <v>1</v>
      </c>
    </row>
    <row r="52" spans="1:3" ht="27.75" x14ac:dyDescent="0.2">
      <c r="A52" s="23" t="s">
        <v>67</v>
      </c>
      <c r="B52" s="60" t="s">
        <v>68</v>
      </c>
      <c r="C52" s="36">
        <f>[12]С2.2!E14</f>
        <v>12104</v>
      </c>
    </row>
    <row r="53" spans="1:3" ht="25.5" x14ac:dyDescent="0.2">
      <c r="A53" s="23" t="s">
        <v>69</v>
      </c>
      <c r="B53" s="61" t="s">
        <v>70</v>
      </c>
      <c r="C53" s="38">
        <f>[12]С2.2!E15</f>
        <v>4.8000000000000001E-2</v>
      </c>
    </row>
    <row r="54" spans="1:3" x14ac:dyDescent="0.2">
      <c r="A54" s="23" t="s">
        <v>71</v>
      </c>
      <c r="B54" s="61" t="s">
        <v>72</v>
      </c>
      <c r="C54" s="36">
        <f>[12]С2.2!E16</f>
        <v>1</v>
      </c>
    </row>
    <row r="55" spans="1:3" ht="15.75" x14ac:dyDescent="0.2">
      <c r="A55" s="23" t="s">
        <v>73</v>
      </c>
      <c r="B55" s="63" t="s">
        <v>74</v>
      </c>
      <c r="C55" s="36">
        <f>[12]С2!F21</f>
        <v>1</v>
      </c>
    </row>
    <row r="56" spans="1:3" ht="30" x14ac:dyDescent="0.2">
      <c r="A56" s="64" t="s">
        <v>75</v>
      </c>
      <c r="B56" s="35" t="s">
        <v>241</v>
      </c>
      <c r="C56" s="36">
        <f>[12]С2!F13</f>
        <v>169640.22915965237</v>
      </c>
    </row>
    <row r="57" spans="1:3" ht="30" x14ac:dyDescent="0.2">
      <c r="A57" s="64" t="s">
        <v>77</v>
      </c>
      <c r="B57" s="63" t="s">
        <v>242</v>
      </c>
      <c r="C57" s="36">
        <f>[12]С2!F14</f>
        <v>113455</v>
      </c>
    </row>
    <row r="58" spans="1:3" ht="15.75" x14ac:dyDescent="0.2">
      <c r="A58" s="64" t="s">
        <v>79</v>
      </c>
      <c r="B58" s="65" t="s">
        <v>80</v>
      </c>
      <c r="C58" s="44">
        <f>[12]С2!F15</f>
        <v>1.071</v>
      </c>
    </row>
    <row r="59" spans="1:3" ht="15.75" x14ac:dyDescent="0.2">
      <c r="A59" s="64" t="s">
        <v>81</v>
      </c>
      <c r="B59" s="65" t="s">
        <v>82</v>
      </c>
      <c r="C59" s="44">
        <f>[12]С2!F16</f>
        <v>1</v>
      </c>
    </row>
    <row r="60" spans="1:3" ht="17.25" x14ac:dyDescent="0.2">
      <c r="A60" s="64" t="s">
        <v>83</v>
      </c>
      <c r="B60" s="63" t="s">
        <v>84</v>
      </c>
      <c r="C60" s="36">
        <f>[12]С2!F17</f>
        <v>1.01</v>
      </c>
    </row>
    <row r="61" spans="1:3" s="70" customFormat="1" ht="14.25" x14ac:dyDescent="0.2">
      <c r="A61" s="64" t="s">
        <v>85</v>
      </c>
      <c r="B61" s="68" t="s">
        <v>86</v>
      </c>
      <c r="C61" s="69">
        <f>[12]С2!F33</f>
        <v>10</v>
      </c>
    </row>
    <row r="62" spans="1:3" ht="30" x14ac:dyDescent="0.2">
      <c r="A62" s="64" t="s">
        <v>87</v>
      </c>
      <c r="B62" s="71" t="s">
        <v>88</v>
      </c>
      <c r="C62" s="36">
        <f>[12]С2!F26</f>
        <v>1966.4220225005531</v>
      </c>
    </row>
    <row r="63" spans="1:3" ht="17.25" x14ac:dyDescent="0.2">
      <c r="A63" s="64" t="s">
        <v>89</v>
      </c>
      <c r="B63" s="57" t="s">
        <v>243</v>
      </c>
      <c r="C63" s="36">
        <f>[12]С2!F27</f>
        <v>0.33871394199999999</v>
      </c>
    </row>
    <row r="64" spans="1:3" ht="17.25" x14ac:dyDescent="0.2">
      <c r="A64" s="64" t="s">
        <v>91</v>
      </c>
      <c r="B64" s="63" t="s">
        <v>244</v>
      </c>
      <c r="C64" s="69">
        <f>[12]С2!F28</f>
        <v>4200</v>
      </c>
    </row>
    <row r="65" spans="1:3" ht="42.75" x14ac:dyDescent="0.2">
      <c r="A65" s="64" t="s">
        <v>93</v>
      </c>
      <c r="B65" s="35" t="s">
        <v>245</v>
      </c>
      <c r="C65" s="36">
        <f>[12]С2!F22</f>
        <v>35717.748653137714</v>
      </c>
    </row>
    <row r="66" spans="1:3" ht="30" x14ac:dyDescent="0.2">
      <c r="A66" s="64" t="s">
        <v>95</v>
      </c>
      <c r="B66" s="65" t="s">
        <v>246</v>
      </c>
      <c r="C66" s="36">
        <f>[12]С2!F23</f>
        <v>1990</v>
      </c>
    </row>
    <row r="67" spans="1:3" ht="30" x14ac:dyDescent="0.2">
      <c r="A67" s="64" t="s">
        <v>97</v>
      </c>
      <c r="B67" s="57" t="s">
        <v>98</v>
      </c>
      <c r="C67" s="36">
        <f>[12]С2.1!E27</f>
        <v>14307.876789999998</v>
      </c>
    </row>
    <row r="68" spans="1:3" ht="38.25" x14ac:dyDescent="0.2">
      <c r="A68" s="64" t="s">
        <v>99</v>
      </c>
      <c r="B68" s="72" t="s">
        <v>100</v>
      </c>
      <c r="C68" s="56">
        <f>[12]С2.3!E21</f>
        <v>0</v>
      </c>
    </row>
    <row r="69" spans="1:3" ht="25.5" x14ac:dyDescent="0.2">
      <c r="A69" s="64" t="s">
        <v>101</v>
      </c>
      <c r="B69" s="73" t="s">
        <v>102</v>
      </c>
      <c r="C69" s="74">
        <f>[12]С2.3!E11</f>
        <v>9.89</v>
      </c>
    </row>
    <row r="70" spans="1:3" ht="25.5" x14ac:dyDescent="0.2">
      <c r="A70" s="64" t="s">
        <v>103</v>
      </c>
      <c r="B70" s="73" t="s">
        <v>104</v>
      </c>
      <c r="C70" s="69">
        <f>[12]С2.3!E13</f>
        <v>300</v>
      </c>
    </row>
    <row r="71" spans="1:3" ht="25.5" x14ac:dyDescent="0.2">
      <c r="A71" s="64" t="s">
        <v>105</v>
      </c>
      <c r="B71" s="72" t="s">
        <v>106</v>
      </c>
      <c r="C71" s="75">
        <f>IF([12]С2.3!E22&gt;0,[12]С2.3!E22,[12]С2.3!E14)</f>
        <v>61211</v>
      </c>
    </row>
    <row r="72" spans="1:3" ht="38.25" x14ac:dyDescent="0.2">
      <c r="A72" s="64" t="s">
        <v>107</v>
      </c>
      <c r="B72" s="72" t="s">
        <v>108</v>
      </c>
      <c r="C72" s="75">
        <f>IF([12]С2.3!E23&gt;0,[12]С2.3!E23,[12]С2.3!E15)</f>
        <v>45675</v>
      </c>
    </row>
    <row r="73" spans="1:3" ht="30" x14ac:dyDescent="0.2">
      <c r="A73" s="64" t="s">
        <v>109</v>
      </c>
      <c r="B73" s="57" t="s">
        <v>110</v>
      </c>
      <c r="C73" s="36">
        <f>[12]С2.1!E28</f>
        <v>9541.9567200000001</v>
      </c>
    </row>
    <row r="74" spans="1:3" ht="38.25" x14ac:dyDescent="0.2">
      <c r="A74" s="64" t="s">
        <v>111</v>
      </c>
      <c r="B74" s="72" t="s">
        <v>112</v>
      </c>
      <c r="C74" s="56">
        <f>[12]С2.3!E25</f>
        <v>0</v>
      </c>
    </row>
    <row r="75" spans="1:3" ht="25.5" x14ac:dyDescent="0.2">
      <c r="A75" s="64" t="s">
        <v>113</v>
      </c>
      <c r="B75" s="73" t="s">
        <v>114</v>
      </c>
      <c r="C75" s="74">
        <f>[12]С2.3!E12</f>
        <v>0.56000000000000005</v>
      </c>
    </row>
    <row r="76" spans="1:3" ht="25.5" x14ac:dyDescent="0.2">
      <c r="A76" s="64" t="s">
        <v>115</v>
      </c>
      <c r="B76" s="73" t="s">
        <v>104</v>
      </c>
      <c r="C76" s="69">
        <f>[12]С2.3!E13</f>
        <v>300</v>
      </c>
    </row>
    <row r="77" spans="1:3" ht="25.5" x14ac:dyDescent="0.2">
      <c r="A77" s="64" t="s">
        <v>116</v>
      </c>
      <c r="B77" s="76" t="s">
        <v>117</v>
      </c>
      <c r="C77" s="75">
        <f>IF([12]С2.3!E26&gt;0,[12]С2.3!E26,[12]С2.3!E16)</f>
        <v>65637</v>
      </c>
    </row>
    <row r="78" spans="1:3" ht="38.25" x14ac:dyDescent="0.2">
      <c r="A78" s="64" t="s">
        <v>118</v>
      </c>
      <c r="B78" s="76" t="s">
        <v>119</v>
      </c>
      <c r="C78" s="75">
        <f>IF([12]С2.3!E27&gt;0,[12]С2.3!E27,[12]С2.3!E17)</f>
        <v>31684</v>
      </c>
    </row>
    <row r="79" spans="1:3" ht="17.25" x14ac:dyDescent="0.2">
      <c r="A79" s="64" t="s">
        <v>122</v>
      </c>
      <c r="B79" s="35" t="s">
        <v>123</v>
      </c>
      <c r="C79" s="38">
        <f>[12]С2!F29</f>
        <v>0.128978033685065</v>
      </c>
    </row>
    <row r="80" spans="1:3" ht="30" x14ac:dyDescent="0.2">
      <c r="A80" s="64" t="s">
        <v>124</v>
      </c>
      <c r="B80" s="57" t="s">
        <v>125</v>
      </c>
      <c r="C80" s="77">
        <f>[12]С2!F30</f>
        <v>0.11668498168498169</v>
      </c>
    </row>
    <row r="81" spans="1:3" ht="17.25" x14ac:dyDescent="0.2">
      <c r="A81" s="64" t="s">
        <v>126</v>
      </c>
      <c r="B81" s="78" t="s">
        <v>127</v>
      </c>
      <c r="C81" s="38">
        <f>[12]С2!F31</f>
        <v>0.13880000000000001</v>
      </c>
    </row>
    <row r="82" spans="1:3" s="70" customFormat="1" ht="18" thickBot="1" x14ac:dyDescent="0.25">
      <c r="A82" s="79" t="s">
        <v>128</v>
      </c>
      <c r="B82" s="80" t="s">
        <v>129</v>
      </c>
      <c r="C82" s="81">
        <f>[12]С2!F32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[12]С3!F14</f>
        <v>7037.0456820584268</v>
      </c>
    </row>
    <row r="86" spans="1:3" s="70" customFormat="1" ht="42.75" x14ac:dyDescent="0.2">
      <c r="A86" s="83" t="s">
        <v>134</v>
      </c>
      <c r="B86" s="57" t="s">
        <v>135</v>
      </c>
      <c r="C86" s="84">
        <f>[12]С3!F15</f>
        <v>0.2</v>
      </c>
    </row>
    <row r="87" spans="1:3" s="70" customFormat="1" ht="14.25" x14ac:dyDescent="0.2">
      <c r="A87" s="83" t="s">
        <v>136</v>
      </c>
      <c r="B87" s="85" t="s">
        <v>137</v>
      </c>
      <c r="C87" s="69">
        <f>[12]С3!F18</f>
        <v>15</v>
      </c>
    </row>
    <row r="88" spans="1:3" s="70" customFormat="1" ht="17.25" x14ac:dyDescent="0.2">
      <c r="A88" s="83" t="s">
        <v>138</v>
      </c>
      <c r="B88" s="35" t="s">
        <v>139</v>
      </c>
      <c r="C88" s="36">
        <f>[12]С3!F19</f>
        <v>3487.1555421534131</v>
      </c>
    </row>
    <row r="89" spans="1:3" s="70" customFormat="1" ht="55.5" x14ac:dyDescent="0.2">
      <c r="A89" s="83" t="s">
        <v>140</v>
      </c>
      <c r="B89" s="57" t="s">
        <v>141</v>
      </c>
      <c r="C89" s="86">
        <f>[12]С3!F20</f>
        <v>2.1999999999999999E-2</v>
      </c>
    </row>
    <row r="90" spans="1:3" s="70" customFormat="1" ht="14.25" x14ac:dyDescent="0.2">
      <c r="A90" s="83" t="s">
        <v>142</v>
      </c>
      <c r="B90" s="63" t="s">
        <v>86</v>
      </c>
      <c r="C90" s="69">
        <f>[12]С3!F21</f>
        <v>10</v>
      </c>
    </row>
    <row r="91" spans="1:3" s="70" customFormat="1" ht="17.25" x14ac:dyDescent="0.2">
      <c r="A91" s="83" t="s">
        <v>143</v>
      </c>
      <c r="B91" s="35" t="s">
        <v>144</v>
      </c>
      <c r="C91" s="36">
        <f>[12]С3!F22</f>
        <v>5.8992660675016593</v>
      </c>
    </row>
    <row r="92" spans="1:3" s="70" customFormat="1" ht="55.5" x14ac:dyDescent="0.2">
      <c r="A92" s="83" t="s">
        <v>145</v>
      </c>
      <c r="B92" s="57" t="s">
        <v>146</v>
      </c>
      <c r="C92" s="86">
        <f>[12]С3!F23</f>
        <v>3.0000000000000001E-3</v>
      </c>
    </row>
    <row r="93" spans="1:3" s="70" customFormat="1" ht="27.75" thickBot="1" x14ac:dyDescent="0.25">
      <c r="A93" s="87" t="s">
        <v>147</v>
      </c>
      <c r="B93" s="88" t="s">
        <v>247</v>
      </c>
      <c r="C93" s="89">
        <f>[12]С3!F24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[12]С4!F16</f>
        <v>1652.5</v>
      </c>
    </row>
    <row r="97" spans="1:3" ht="30" x14ac:dyDescent="0.2">
      <c r="A97" s="64" t="s">
        <v>152</v>
      </c>
      <c r="B97" s="63" t="s">
        <v>249</v>
      </c>
      <c r="C97" s="36">
        <f>[12]С4!F17</f>
        <v>73547</v>
      </c>
    </row>
    <row r="98" spans="1:3" ht="17.25" x14ac:dyDescent="0.2">
      <c r="A98" s="64" t="s">
        <v>154</v>
      </c>
      <c r="B98" s="63" t="s">
        <v>155</v>
      </c>
      <c r="C98" s="44">
        <f>[12]С4!F18</f>
        <v>0.02</v>
      </c>
    </row>
    <row r="99" spans="1:3" ht="30" x14ac:dyDescent="0.2">
      <c r="A99" s="64" t="s">
        <v>156</v>
      </c>
      <c r="B99" s="63" t="s">
        <v>157</v>
      </c>
      <c r="C99" s="36">
        <f>[12]С4!F19</f>
        <v>12104</v>
      </c>
    </row>
    <row r="100" spans="1:3" ht="31.5" x14ac:dyDescent="0.2">
      <c r="A100" s="64" t="s">
        <v>158</v>
      </c>
      <c r="B100" s="63" t="s">
        <v>159</v>
      </c>
      <c r="C100" s="44">
        <f>[12]С4!F20</f>
        <v>1.4999999999999999E-2</v>
      </c>
    </row>
    <row r="101" spans="1:3" ht="30" x14ac:dyDescent="0.2">
      <c r="A101" s="64" t="s">
        <v>160</v>
      </c>
      <c r="B101" s="35" t="s">
        <v>250</v>
      </c>
      <c r="C101" s="36">
        <f>[12]С4!F21</f>
        <v>1933.1949342509995</v>
      </c>
    </row>
    <row r="102" spans="1:3" ht="24" customHeight="1" x14ac:dyDescent="0.2">
      <c r="A102" s="64" t="s">
        <v>162</v>
      </c>
      <c r="B102" s="57" t="s">
        <v>163</v>
      </c>
      <c r="C102" s="37">
        <f>IF([12]С4.2!F8="да",[12]С4.2!D21,[12]С4.2!D15)</f>
        <v>0</v>
      </c>
    </row>
    <row r="103" spans="1:3" ht="68.25" x14ac:dyDescent="0.2">
      <c r="A103" s="64" t="s">
        <v>164</v>
      </c>
      <c r="B103" s="57" t="s">
        <v>165</v>
      </c>
      <c r="C103" s="36">
        <f>[12]С4!F22</f>
        <v>3.6112641666666665</v>
      </c>
    </row>
    <row r="104" spans="1:3" ht="30" x14ac:dyDescent="0.2">
      <c r="A104" s="64" t="s">
        <v>166</v>
      </c>
      <c r="B104" s="63" t="s">
        <v>251</v>
      </c>
      <c r="C104" s="36">
        <f>[12]С4!F23</f>
        <v>180</v>
      </c>
    </row>
    <row r="105" spans="1:3" ht="14.25" x14ac:dyDescent="0.2">
      <c r="A105" s="64" t="s">
        <v>168</v>
      </c>
      <c r="B105" s="57" t="s">
        <v>169</v>
      </c>
      <c r="C105" s="36">
        <f>[12]С4!F24</f>
        <v>8497.1999999999989</v>
      </c>
    </row>
    <row r="106" spans="1:3" ht="14.25" x14ac:dyDescent="0.2">
      <c r="A106" s="64" t="s">
        <v>170</v>
      </c>
      <c r="B106" s="63" t="s">
        <v>171</v>
      </c>
      <c r="C106" s="44">
        <f>[12]С4!F25</f>
        <v>0.35</v>
      </c>
    </row>
    <row r="107" spans="1:3" ht="17.25" x14ac:dyDescent="0.2">
      <c r="A107" s="64" t="s">
        <v>172</v>
      </c>
      <c r="B107" s="35" t="s">
        <v>173</v>
      </c>
      <c r="C107" s="36">
        <f>[12]С4!F26</f>
        <v>59.673310000000008</v>
      </c>
    </row>
    <row r="108" spans="1:3" ht="25.5" x14ac:dyDescent="0.2">
      <c r="A108" s="64" t="s">
        <v>174</v>
      </c>
      <c r="B108" s="57" t="s">
        <v>100</v>
      </c>
      <c r="C108" s="37">
        <f>[12]С4.3!E16</f>
        <v>0</v>
      </c>
    </row>
    <row r="109" spans="1:3" ht="25.5" x14ac:dyDescent="0.2">
      <c r="A109" s="64" t="s">
        <v>175</v>
      </c>
      <c r="B109" s="57" t="s">
        <v>176</v>
      </c>
      <c r="C109" s="36">
        <f>[12]С4.3!E17</f>
        <v>15.916666666666668</v>
      </c>
    </row>
    <row r="110" spans="1:3" ht="38.25" x14ac:dyDescent="0.2">
      <c r="A110" s="64" t="s">
        <v>177</v>
      </c>
      <c r="B110" s="57" t="s">
        <v>112</v>
      </c>
      <c r="C110" s="37">
        <f>[12]С4.3!E18</f>
        <v>0</v>
      </c>
    </row>
    <row r="111" spans="1:3" x14ac:dyDescent="0.2">
      <c r="A111" s="64" t="s">
        <v>178</v>
      </c>
      <c r="B111" s="57" t="s">
        <v>179</v>
      </c>
      <c r="C111" s="36">
        <f>[12]С4.3!E19</f>
        <v>18.89</v>
      </c>
    </row>
    <row r="112" spans="1:3" x14ac:dyDescent="0.2">
      <c r="A112" s="64" t="s">
        <v>180</v>
      </c>
      <c r="B112" s="63" t="s">
        <v>181</v>
      </c>
      <c r="C112" s="36">
        <f>[12]С4.3!E11</f>
        <v>1871</v>
      </c>
    </row>
    <row r="113" spans="1:3" x14ac:dyDescent="0.2">
      <c r="A113" s="64" t="s">
        <v>182</v>
      </c>
      <c r="B113" s="63" t="s">
        <v>183</v>
      </c>
      <c r="C113" s="56">
        <f>[12]С4.3!E12</f>
        <v>1636</v>
      </c>
    </row>
    <row r="114" spans="1:3" x14ac:dyDescent="0.2">
      <c r="A114" s="64" t="s">
        <v>184</v>
      </c>
      <c r="B114" s="63" t="s">
        <v>185</v>
      </c>
      <c r="C114" s="56">
        <f>[12]С4.3!E13</f>
        <v>204</v>
      </c>
    </row>
    <row r="115" spans="1:3" ht="30" x14ac:dyDescent="0.2">
      <c r="A115" s="64" t="s">
        <v>186</v>
      </c>
      <c r="B115" s="35" t="s">
        <v>252</v>
      </c>
      <c r="C115" s="36">
        <f>[12]С4!F27</f>
        <v>1603.1789008067842</v>
      </c>
    </row>
    <row r="116" spans="1:3" ht="25.5" x14ac:dyDescent="0.2">
      <c r="A116" s="64" t="s">
        <v>188</v>
      </c>
      <c r="B116" s="57" t="s">
        <v>230</v>
      </c>
      <c r="C116" s="36">
        <f>[12]С4!F28</f>
        <v>1231.3202003124302</v>
      </c>
    </row>
    <row r="117" spans="1:3" ht="42.75" x14ac:dyDescent="0.2">
      <c r="A117" s="64" t="s">
        <v>190</v>
      </c>
      <c r="B117" s="57" t="s">
        <v>191</v>
      </c>
      <c r="C117" s="36">
        <f>[12]С4!F29</f>
        <v>371.85870049435397</v>
      </c>
    </row>
    <row r="118" spans="1:3" ht="30" x14ac:dyDescent="0.2">
      <c r="A118" s="64" t="s">
        <v>192</v>
      </c>
      <c r="B118" s="43" t="s">
        <v>193</v>
      </c>
      <c r="C118" s="36">
        <f>[12]С4!F30</f>
        <v>2350.5226407355754</v>
      </c>
    </row>
    <row r="119" spans="1:3" ht="42.75" x14ac:dyDescent="0.2">
      <c r="A119" s="64" t="s">
        <v>231</v>
      </c>
      <c r="B119" s="94" t="s">
        <v>253</v>
      </c>
      <c r="C119" s="36">
        <f>[12]С4!F33</f>
        <v>1594.8812386277009</v>
      </c>
    </row>
    <row r="120" spans="1:3" ht="30" x14ac:dyDescent="0.2">
      <c r="A120" s="64" t="s">
        <v>232</v>
      </c>
      <c r="B120" s="128" t="s">
        <v>254</v>
      </c>
      <c r="C120" s="36">
        <f>[12]С4!F35</f>
        <v>17.040680999999999</v>
      </c>
    </row>
    <row r="121" spans="1:3" ht="14.25" x14ac:dyDescent="0.2">
      <c r="A121" s="64" t="s">
        <v>233</v>
      </c>
      <c r="B121" s="60" t="s">
        <v>255</v>
      </c>
      <c r="C121" s="36">
        <f>[12]С4!F36</f>
        <v>14319.9</v>
      </c>
    </row>
    <row r="122" spans="1:3" ht="28.5" thickBot="1" x14ac:dyDescent="0.25">
      <c r="A122" s="79" t="s">
        <v>234</v>
      </c>
      <c r="B122" s="129" t="s">
        <v>256</v>
      </c>
      <c r="C122" s="89">
        <f>[12]С4!F37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[12]С5!F17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[12]С2!F37</f>
        <v>20.818139999999996</v>
      </c>
    </row>
    <row r="136" spans="1:3" ht="14.25" x14ac:dyDescent="0.2">
      <c r="A136" s="64" t="s">
        <v>214</v>
      </c>
      <c r="B136" s="136" t="s">
        <v>215</v>
      </c>
      <c r="C136" s="36">
        <f>[12]С2!F38</f>
        <v>7</v>
      </c>
    </row>
    <row r="137" spans="1:3" ht="17.25" x14ac:dyDescent="0.2">
      <c r="A137" s="64" t="s">
        <v>216</v>
      </c>
      <c r="B137" s="136" t="s">
        <v>217</v>
      </c>
      <c r="C137" s="36">
        <f>[12]С2!F40</f>
        <v>0.97</v>
      </c>
    </row>
    <row r="138" spans="1:3" ht="15" thickBot="1" x14ac:dyDescent="0.25">
      <c r="A138" s="79" t="s">
        <v>218</v>
      </c>
      <c r="B138" s="137" t="s">
        <v>219</v>
      </c>
      <c r="C138" s="50">
        <f>[12]С2!F42</f>
        <v>0.35</v>
      </c>
    </row>
    <row r="139" spans="1:3" s="92" customFormat="1" ht="13.5" thickBot="1" x14ac:dyDescent="0.25">
      <c r="A139" s="51"/>
      <c r="B139" s="52"/>
      <c r="C139" s="15"/>
    </row>
    <row r="140" spans="1:3" ht="30" x14ac:dyDescent="0.2">
      <c r="A140" s="90" t="s">
        <v>220</v>
      </c>
      <c r="B140" s="100" t="s">
        <v>258</v>
      </c>
      <c r="C140" s="138">
        <f>[12]С2!F35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[12]С2.5!$E$11</f>
        <v>-2.9000000000000026E-2</v>
      </c>
    </row>
    <row r="144" spans="1:3" x14ac:dyDescent="0.2">
      <c r="A144" s="103"/>
      <c r="B144" s="110">
        <f t="shared" ref="B144:B207" si="0">B143+1</f>
        <v>2021</v>
      </c>
      <c r="C144" s="143">
        <f>[12]С2.5!$F$11</f>
        <v>0.245</v>
      </c>
    </row>
    <row r="145" spans="1:3" x14ac:dyDescent="0.2">
      <c r="A145" s="103"/>
      <c r="B145" s="110">
        <f t="shared" si="0"/>
        <v>2022</v>
      </c>
      <c r="C145" s="143">
        <f>[12]С2.5!$G$11</f>
        <v>0.121</v>
      </c>
    </row>
    <row r="146" spans="1:3" ht="13.5" thickBot="1" x14ac:dyDescent="0.25">
      <c r="A146" s="103"/>
      <c r="B146" s="112">
        <f t="shared" si="0"/>
        <v>2023</v>
      </c>
      <c r="C146" s="144">
        <f>[12]С2.5!$H$11</f>
        <v>0.02</v>
      </c>
    </row>
    <row r="147" spans="1:3" hidden="1" x14ac:dyDescent="0.2">
      <c r="A147" s="103"/>
      <c r="B147" s="145">
        <f t="shared" si="0"/>
        <v>2024</v>
      </c>
      <c r="C147" s="146">
        <f>[12]С2.5!$I$11</f>
        <v>-2.93E-2</v>
      </c>
    </row>
    <row r="148" spans="1:3" hidden="1" x14ac:dyDescent="0.2">
      <c r="A148" s="103"/>
      <c r="B148" s="110">
        <f t="shared" si="0"/>
        <v>2025</v>
      </c>
      <c r="C148" s="143">
        <f>[12]С2.5!$J$11</f>
        <v>0.21215960863291</v>
      </c>
    </row>
    <row r="149" spans="1:3" hidden="1" x14ac:dyDescent="0.2">
      <c r="A149" s="103"/>
      <c r="B149" s="110">
        <f t="shared" si="0"/>
        <v>2026</v>
      </c>
      <c r="C149" s="143">
        <f>[12]С2.5!$K$11</f>
        <v>3.5813361771260002E-2</v>
      </c>
    </row>
    <row r="150" spans="1:3" hidden="1" x14ac:dyDescent="0.2">
      <c r="A150" s="103"/>
      <c r="B150" s="110">
        <f t="shared" si="0"/>
        <v>2027</v>
      </c>
      <c r="C150" s="143">
        <f>[12]С2.5!$L$11</f>
        <v>3.2682303599220003E-2</v>
      </c>
    </row>
    <row r="151" spans="1:3" hidden="1" x14ac:dyDescent="0.2">
      <c r="A151" s="103"/>
      <c r="B151" s="110">
        <f t="shared" si="0"/>
        <v>2028</v>
      </c>
      <c r="C151" s="143">
        <f>[12]С2.5!$M$11</f>
        <v>0</v>
      </c>
    </row>
    <row r="152" spans="1:3" hidden="1" x14ac:dyDescent="0.2">
      <c r="A152" s="103"/>
      <c r="B152" s="110">
        <f t="shared" si="0"/>
        <v>2029</v>
      </c>
      <c r="C152" s="143">
        <f>[12]С2.5!$N$11</f>
        <v>0</v>
      </c>
    </row>
    <row r="153" spans="1:3" hidden="1" x14ac:dyDescent="0.2">
      <c r="A153" s="103"/>
      <c r="B153" s="110">
        <f t="shared" si="0"/>
        <v>2030</v>
      </c>
      <c r="C153" s="143">
        <f>[12]С2.5!$O$11</f>
        <v>0</v>
      </c>
    </row>
    <row r="154" spans="1:3" hidden="1" x14ac:dyDescent="0.2">
      <c r="A154" s="103"/>
      <c r="B154" s="110">
        <f t="shared" si="0"/>
        <v>2031</v>
      </c>
      <c r="C154" s="143">
        <f>[12]С2.5!$P$11</f>
        <v>0</v>
      </c>
    </row>
    <row r="155" spans="1:3" hidden="1" x14ac:dyDescent="0.2">
      <c r="A155" s="92"/>
      <c r="B155" s="110">
        <f t="shared" si="0"/>
        <v>2032</v>
      </c>
      <c r="C155" s="143">
        <f>[12]С2.5!$Q$11</f>
        <v>0</v>
      </c>
    </row>
    <row r="156" spans="1:3" hidden="1" x14ac:dyDescent="0.2">
      <c r="A156" s="92"/>
      <c r="B156" s="110">
        <f t="shared" si="0"/>
        <v>2033</v>
      </c>
      <c r="C156" s="143">
        <f>[12]С2.5!$R$11</f>
        <v>0</v>
      </c>
    </row>
    <row r="157" spans="1:3" hidden="1" x14ac:dyDescent="0.2">
      <c r="B157" s="110">
        <f t="shared" si="0"/>
        <v>2034</v>
      </c>
      <c r="C157" s="143">
        <f>[12]С2.5!$S$11</f>
        <v>0</v>
      </c>
    </row>
    <row r="158" spans="1:3" hidden="1" x14ac:dyDescent="0.2">
      <c r="B158" s="110">
        <f t="shared" si="0"/>
        <v>2035</v>
      </c>
      <c r="C158" s="143">
        <f>[12]С2.5!$T$11</f>
        <v>0</v>
      </c>
    </row>
    <row r="159" spans="1:3" hidden="1" x14ac:dyDescent="0.2">
      <c r="B159" s="110">
        <f t="shared" si="0"/>
        <v>2036</v>
      </c>
      <c r="C159" s="143">
        <f>[12]С2.5!$U$11</f>
        <v>0</v>
      </c>
    </row>
    <row r="160" spans="1:3" hidden="1" x14ac:dyDescent="0.2">
      <c r="B160" s="110">
        <f t="shared" si="0"/>
        <v>2037</v>
      </c>
      <c r="C160" s="143">
        <f>[12]С2.5!$V$11</f>
        <v>0</v>
      </c>
    </row>
    <row r="161" spans="2:3" hidden="1" x14ac:dyDescent="0.2">
      <c r="B161" s="110">
        <f t="shared" si="0"/>
        <v>2038</v>
      </c>
      <c r="C161" s="143">
        <f>[12]С2.5!$W$11</f>
        <v>0</v>
      </c>
    </row>
    <row r="162" spans="2:3" hidden="1" x14ac:dyDescent="0.2">
      <c r="B162" s="110">
        <f t="shared" si="0"/>
        <v>2039</v>
      </c>
      <c r="C162" s="143">
        <f>[12]С2.5!$X$11</f>
        <v>0</v>
      </c>
    </row>
    <row r="163" spans="2:3" hidden="1" x14ac:dyDescent="0.2">
      <c r="B163" s="110">
        <f t="shared" si="0"/>
        <v>2040</v>
      </c>
      <c r="C163" s="143">
        <f>[12]С2.5!$Y$11</f>
        <v>0</v>
      </c>
    </row>
    <row r="164" spans="2:3" hidden="1" x14ac:dyDescent="0.2">
      <c r="B164" s="110">
        <f t="shared" si="0"/>
        <v>2041</v>
      </c>
      <c r="C164" s="143">
        <f>[12]С2.5!$Z$11</f>
        <v>0</v>
      </c>
    </row>
    <row r="165" spans="2:3" hidden="1" x14ac:dyDescent="0.2">
      <c r="B165" s="110">
        <f t="shared" si="0"/>
        <v>2042</v>
      </c>
      <c r="C165" s="143">
        <f>[12]С2.5!$AA$11</f>
        <v>0</v>
      </c>
    </row>
    <row r="166" spans="2:3" hidden="1" x14ac:dyDescent="0.2">
      <c r="B166" s="110">
        <f t="shared" si="0"/>
        <v>2043</v>
      </c>
      <c r="C166" s="143">
        <f>[12]С2.5!$AB$11</f>
        <v>0</v>
      </c>
    </row>
    <row r="167" spans="2:3" hidden="1" x14ac:dyDescent="0.2">
      <c r="B167" s="110">
        <f t="shared" si="0"/>
        <v>2044</v>
      </c>
      <c r="C167" s="143">
        <f>[12]С2.5!$AC$11</f>
        <v>0</v>
      </c>
    </row>
    <row r="168" spans="2:3" hidden="1" x14ac:dyDescent="0.2">
      <c r="B168" s="110">
        <f t="shared" si="0"/>
        <v>2045</v>
      </c>
      <c r="C168" s="143">
        <f>[12]С2.5!$AD$11</f>
        <v>0</v>
      </c>
    </row>
    <row r="169" spans="2:3" hidden="1" x14ac:dyDescent="0.2">
      <c r="B169" s="110">
        <f t="shared" si="0"/>
        <v>2046</v>
      </c>
      <c r="C169" s="143">
        <f>[12]С2.5!$AE$11</f>
        <v>0</v>
      </c>
    </row>
    <row r="170" spans="2:3" hidden="1" x14ac:dyDescent="0.2">
      <c r="B170" s="110">
        <f t="shared" si="0"/>
        <v>2047</v>
      </c>
      <c r="C170" s="143">
        <f>[12]С2.5!$AF$11</f>
        <v>0</v>
      </c>
    </row>
    <row r="171" spans="2:3" hidden="1" x14ac:dyDescent="0.2">
      <c r="B171" s="110">
        <f t="shared" si="0"/>
        <v>2048</v>
      </c>
      <c r="C171" s="143">
        <f>[12]С2.5!$AG$11</f>
        <v>0</v>
      </c>
    </row>
    <row r="172" spans="2:3" hidden="1" x14ac:dyDescent="0.2">
      <c r="B172" s="110">
        <f t="shared" si="0"/>
        <v>2049</v>
      </c>
      <c r="C172" s="143">
        <f>[12]С2.5!$AH$11</f>
        <v>0</v>
      </c>
    </row>
    <row r="173" spans="2:3" hidden="1" x14ac:dyDescent="0.2">
      <c r="B173" s="110">
        <f t="shared" si="0"/>
        <v>2050</v>
      </c>
      <c r="C173" s="143">
        <f>[12]С2.5!$AI$11</f>
        <v>0</v>
      </c>
    </row>
    <row r="174" spans="2:3" hidden="1" x14ac:dyDescent="0.2">
      <c r="B174" s="110">
        <f t="shared" si="0"/>
        <v>2051</v>
      </c>
      <c r="C174" s="143">
        <f>[12]С2.5!$AJ$11</f>
        <v>0</v>
      </c>
    </row>
    <row r="175" spans="2:3" hidden="1" x14ac:dyDescent="0.2">
      <c r="B175" s="110">
        <f t="shared" si="0"/>
        <v>2052</v>
      </c>
      <c r="C175" s="143">
        <f>[12]С2.5!$AK$11</f>
        <v>0</v>
      </c>
    </row>
    <row r="176" spans="2:3" hidden="1" x14ac:dyDescent="0.2">
      <c r="B176" s="110">
        <f t="shared" si="0"/>
        <v>2053</v>
      </c>
      <c r="C176" s="143">
        <f>[12]С2.5!$AL$11</f>
        <v>0</v>
      </c>
    </row>
    <row r="177" spans="2:3" hidden="1" x14ac:dyDescent="0.2">
      <c r="B177" s="110">
        <f t="shared" si="0"/>
        <v>2054</v>
      </c>
      <c r="C177" s="143">
        <f>[12]С2.5!$AM$11</f>
        <v>0</v>
      </c>
    </row>
    <row r="178" spans="2:3" hidden="1" x14ac:dyDescent="0.2">
      <c r="B178" s="110">
        <f t="shared" si="0"/>
        <v>2055</v>
      </c>
      <c r="C178" s="143">
        <f>[12]С2.5!$AN$11</f>
        <v>0</v>
      </c>
    </row>
    <row r="179" spans="2:3" hidden="1" x14ac:dyDescent="0.2">
      <c r="B179" s="110">
        <f t="shared" si="0"/>
        <v>2056</v>
      </c>
      <c r="C179" s="143">
        <f>[12]С2.5!$AO$11</f>
        <v>0</v>
      </c>
    </row>
    <row r="180" spans="2:3" hidden="1" x14ac:dyDescent="0.2">
      <c r="B180" s="110">
        <f t="shared" si="0"/>
        <v>2057</v>
      </c>
      <c r="C180" s="143">
        <f>[12]С2.5!$AP$11</f>
        <v>0</v>
      </c>
    </row>
    <row r="181" spans="2:3" hidden="1" x14ac:dyDescent="0.2">
      <c r="B181" s="110">
        <f t="shared" si="0"/>
        <v>2058</v>
      </c>
      <c r="C181" s="143">
        <f>[12]С2.5!$AQ$11</f>
        <v>0</v>
      </c>
    </row>
    <row r="182" spans="2:3" hidden="1" x14ac:dyDescent="0.2">
      <c r="B182" s="110">
        <f t="shared" si="0"/>
        <v>2059</v>
      </c>
      <c r="C182" s="143">
        <f>[12]С2.5!$AR$11</f>
        <v>0</v>
      </c>
    </row>
    <row r="183" spans="2:3" hidden="1" x14ac:dyDescent="0.2">
      <c r="B183" s="110">
        <f t="shared" si="0"/>
        <v>2060</v>
      </c>
      <c r="C183" s="143">
        <f>[12]С2.5!$AS$11</f>
        <v>0</v>
      </c>
    </row>
    <row r="184" spans="2:3" hidden="1" x14ac:dyDescent="0.2">
      <c r="B184" s="110">
        <f t="shared" si="0"/>
        <v>2061</v>
      </c>
      <c r="C184" s="143">
        <f>[12]С2.5!$AT$11</f>
        <v>0</v>
      </c>
    </row>
    <row r="185" spans="2:3" hidden="1" x14ac:dyDescent="0.2">
      <c r="B185" s="110">
        <f t="shared" si="0"/>
        <v>2062</v>
      </c>
      <c r="C185" s="143">
        <f>[12]С2.5!$AU$11</f>
        <v>0</v>
      </c>
    </row>
    <row r="186" spans="2:3" hidden="1" x14ac:dyDescent="0.2">
      <c r="B186" s="110">
        <f t="shared" si="0"/>
        <v>2063</v>
      </c>
      <c r="C186" s="143">
        <f>[12]С2.5!$AV$11</f>
        <v>0</v>
      </c>
    </row>
    <row r="187" spans="2:3" hidden="1" x14ac:dyDescent="0.2">
      <c r="B187" s="110">
        <f t="shared" si="0"/>
        <v>2064</v>
      </c>
      <c r="C187" s="143">
        <f>[12]С2.5!$AW$11</f>
        <v>0</v>
      </c>
    </row>
    <row r="188" spans="2:3" hidden="1" x14ac:dyDescent="0.2">
      <c r="B188" s="110">
        <f t="shared" si="0"/>
        <v>2065</v>
      </c>
      <c r="C188" s="143">
        <f>[12]С2.5!$AX$11</f>
        <v>0</v>
      </c>
    </row>
    <row r="189" spans="2:3" hidden="1" x14ac:dyDescent="0.2">
      <c r="B189" s="110">
        <f t="shared" si="0"/>
        <v>2066</v>
      </c>
      <c r="C189" s="143">
        <f>[12]С2.5!$AY$11</f>
        <v>0</v>
      </c>
    </row>
    <row r="190" spans="2:3" hidden="1" x14ac:dyDescent="0.2">
      <c r="B190" s="110">
        <f t="shared" si="0"/>
        <v>2067</v>
      </c>
      <c r="C190" s="143">
        <f>[12]С2.5!$AZ$11</f>
        <v>0</v>
      </c>
    </row>
    <row r="191" spans="2:3" hidden="1" x14ac:dyDescent="0.2">
      <c r="B191" s="110">
        <f t="shared" si="0"/>
        <v>2068</v>
      </c>
      <c r="C191" s="143">
        <f>[12]С2.5!$BA$11</f>
        <v>0</v>
      </c>
    </row>
    <row r="192" spans="2:3" hidden="1" x14ac:dyDescent="0.2">
      <c r="B192" s="110">
        <f t="shared" si="0"/>
        <v>2069</v>
      </c>
      <c r="C192" s="143">
        <f>[12]С2.5!$BB$11</f>
        <v>0</v>
      </c>
    </row>
    <row r="193" spans="2:3" hidden="1" x14ac:dyDescent="0.2">
      <c r="B193" s="110">
        <f t="shared" si="0"/>
        <v>2070</v>
      </c>
      <c r="C193" s="143">
        <f>[12]С2.5!$BC$11</f>
        <v>0</v>
      </c>
    </row>
    <row r="194" spans="2:3" hidden="1" x14ac:dyDescent="0.2">
      <c r="B194" s="110">
        <f t="shared" si="0"/>
        <v>2071</v>
      </c>
      <c r="C194" s="143">
        <f>[12]С2.5!$BD$11</f>
        <v>0</v>
      </c>
    </row>
    <row r="195" spans="2:3" hidden="1" x14ac:dyDescent="0.2">
      <c r="B195" s="110">
        <f t="shared" si="0"/>
        <v>2072</v>
      </c>
      <c r="C195" s="143">
        <f>[12]С2.5!$BE$11</f>
        <v>0</v>
      </c>
    </row>
    <row r="196" spans="2:3" hidden="1" x14ac:dyDescent="0.2">
      <c r="B196" s="110">
        <f t="shared" si="0"/>
        <v>2073</v>
      </c>
      <c r="C196" s="143">
        <f>[12]С2.5!$BF$11</f>
        <v>0</v>
      </c>
    </row>
    <row r="197" spans="2:3" hidden="1" x14ac:dyDescent="0.2">
      <c r="B197" s="110">
        <f t="shared" si="0"/>
        <v>2074</v>
      </c>
      <c r="C197" s="143">
        <f>[12]С2.5!$BG$11</f>
        <v>0</v>
      </c>
    </row>
    <row r="198" spans="2:3" hidden="1" x14ac:dyDescent="0.2">
      <c r="B198" s="110">
        <f t="shared" si="0"/>
        <v>2075</v>
      </c>
      <c r="C198" s="143">
        <f>[12]С2.5!$BH$11</f>
        <v>0</v>
      </c>
    </row>
    <row r="199" spans="2:3" hidden="1" x14ac:dyDescent="0.2">
      <c r="B199" s="110">
        <f t="shared" si="0"/>
        <v>2076</v>
      </c>
      <c r="C199" s="143">
        <f>[12]С2.5!$BI$11</f>
        <v>0</v>
      </c>
    </row>
    <row r="200" spans="2:3" hidden="1" x14ac:dyDescent="0.2">
      <c r="B200" s="110">
        <f t="shared" si="0"/>
        <v>2077</v>
      </c>
      <c r="C200" s="143">
        <f>[12]С2.5!$BJ$11</f>
        <v>0</v>
      </c>
    </row>
    <row r="201" spans="2:3" hidden="1" x14ac:dyDescent="0.2">
      <c r="B201" s="110">
        <f t="shared" si="0"/>
        <v>2078</v>
      </c>
      <c r="C201" s="143">
        <f>[12]С2.5!$BK$11</f>
        <v>0</v>
      </c>
    </row>
    <row r="202" spans="2:3" hidden="1" x14ac:dyDescent="0.2">
      <c r="B202" s="110">
        <f t="shared" si="0"/>
        <v>2079</v>
      </c>
      <c r="C202" s="143">
        <f>[12]С2.5!$BL$11</f>
        <v>0</v>
      </c>
    </row>
    <row r="203" spans="2:3" hidden="1" x14ac:dyDescent="0.2">
      <c r="B203" s="110">
        <f t="shared" si="0"/>
        <v>2080</v>
      </c>
      <c r="C203" s="143">
        <f>[12]С2.5!$BM$11</f>
        <v>0</v>
      </c>
    </row>
    <row r="204" spans="2:3" hidden="1" x14ac:dyDescent="0.2">
      <c r="B204" s="110">
        <f t="shared" si="0"/>
        <v>2081</v>
      </c>
      <c r="C204" s="143">
        <f>[12]С2.5!$BN$11</f>
        <v>0</v>
      </c>
    </row>
    <row r="205" spans="2:3" hidden="1" x14ac:dyDescent="0.2">
      <c r="B205" s="110">
        <f t="shared" si="0"/>
        <v>2082</v>
      </c>
      <c r="C205" s="143">
        <f>[12]С2.5!$BO$11</f>
        <v>0</v>
      </c>
    </row>
    <row r="206" spans="2:3" hidden="1" x14ac:dyDescent="0.2">
      <c r="B206" s="110">
        <f t="shared" si="0"/>
        <v>2083</v>
      </c>
      <c r="C206" s="143">
        <f>[12]С2.5!$BP$11</f>
        <v>0</v>
      </c>
    </row>
    <row r="207" spans="2:3" hidden="1" x14ac:dyDescent="0.2">
      <c r="B207" s="110">
        <f t="shared" si="0"/>
        <v>2084</v>
      </c>
      <c r="C207" s="143">
        <f>[12]С2.5!$BQ$11</f>
        <v>0</v>
      </c>
    </row>
    <row r="208" spans="2:3" hidden="1" x14ac:dyDescent="0.2">
      <c r="B208" s="110">
        <f t="shared" ref="B208:B223" si="1">B207+1</f>
        <v>2085</v>
      </c>
      <c r="C208" s="143">
        <f>[12]С2.5!$BR$11</f>
        <v>0</v>
      </c>
    </row>
    <row r="209" spans="2:3" hidden="1" x14ac:dyDescent="0.2">
      <c r="B209" s="110">
        <f t="shared" si="1"/>
        <v>2086</v>
      </c>
      <c r="C209" s="143">
        <f>[12]С2.5!$BS$11</f>
        <v>0</v>
      </c>
    </row>
    <row r="210" spans="2:3" hidden="1" x14ac:dyDescent="0.2">
      <c r="B210" s="110">
        <f t="shared" si="1"/>
        <v>2087</v>
      </c>
      <c r="C210" s="143">
        <f>[12]С2.5!$BT$11</f>
        <v>0</v>
      </c>
    </row>
    <row r="211" spans="2:3" hidden="1" x14ac:dyDescent="0.2">
      <c r="B211" s="110">
        <f t="shared" si="1"/>
        <v>2088</v>
      </c>
      <c r="C211" s="143">
        <f>[12]С2.5!$BU$11</f>
        <v>0</v>
      </c>
    </row>
    <row r="212" spans="2:3" hidden="1" x14ac:dyDescent="0.2">
      <c r="B212" s="110">
        <f t="shared" si="1"/>
        <v>2089</v>
      </c>
      <c r="C212" s="143">
        <f>[12]С2.5!$BV$11</f>
        <v>0</v>
      </c>
    </row>
    <row r="213" spans="2:3" hidden="1" x14ac:dyDescent="0.2">
      <c r="B213" s="110">
        <f t="shared" si="1"/>
        <v>2090</v>
      </c>
      <c r="C213" s="143">
        <f>[12]С2.5!$BW$11</f>
        <v>0</v>
      </c>
    </row>
    <row r="214" spans="2:3" hidden="1" x14ac:dyDescent="0.2">
      <c r="B214" s="110">
        <f t="shared" si="1"/>
        <v>2091</v>
      </c>
      <c r="C214" s="143">
        <f>[12]С2.5!$BX$11</f>
        <v>0</v>
      </c>
    </row>
    <row r="215" spans="2:3" hidden="1" x14ac:dyDescent="0.2">
      <c r="B215" s="110">
        <f t="shared" si="1"/>
        <v>2092</v>
      </c>
      <c r="C215" s="143">
        <f>[12]С2.5!$BY$11</f>
        <v>0</v>
      </c>
    </row>
    <row r="216" spans="2:3" hidden="1" x14ac:dyDescent="0.2">
      <c r="B216" s="110">
        <f t="shared" si="1"/>
        <v>2093</v>
      </c>
      <c r="C216" s="143">
        <f>[12]С2.5!$BZ$11</f>
        <v>0</v>
      </c>
    </row>
    <row r="217" spans="2:3" hidden="1" x14ac:dyDescent="0.2">
      <c r="B217" s="110">
        <f t="shared" si="1"/>
        <v>2094</v>
      </c>
      <c r="C217" s="143">
        <f>[12]С2.5!$CA$11</f>
        <v>0</v>
      </c>
    </row>
    <row r="218" spans="2:3" hidden="1" x14ac:dyDescent="0.2">
      <c r="B218" s="110">
        <f t="shared" si="1"/>
        <v>2095</v>
      </c>
      <c r="C218" s="143">
        <f>[12]С2.5!$CB$11</f>
        <v>0</v>
      </c>
    </row>
    <row r="219" spans="2:3" hidden="1" x14ac:dyDescent="0.2">
      <c r="B219" s="110">
        <f t="shared" si="1"/>
        <v>2096</v>
      </c>
      <c r="C219" s="143">
        <f>[12]С2.5!$CC$11</f>
        <v>0</v>
      </c>
    </row>
    <row r="220" spans="2:3" hidden="1" x14ac:dyDescent="0.2">
      <c r="B220" s="110">
        <f t="shared" si="1"/>
        <v>2097</v>
      </c>
      <c r="C220" s="143">
        <f>[12]С2.5!$CD$11</f>
        <v>0</v>
      </c>
    </row>
    <row r="221" spans="2:3" hidden="1" x14ac:dyDescent="0.2">
      <c r="B221" s="110">
        <f t="shared" si="1"/>
        <v>2098</v>
      </c>
      <c r="C221" s="143">
        <f>[12]С2.5!$CE$11</f>
        <v>0</v>
      </c>
    </row>
    <row r="222" spans="2:3" hidden="1" x14ac:dyDescent="0.2">
      <c r="B222" s="110">
        <f t="shared" si="1"/>
        <v>2099</v>
      </c>
      <c r="C222" s="143">
        <f>[12]С2.5!$CF$11</f>
        <v>0</v>
      </c>
    </row>
    <row r="223" spans="2:3" ht="13.5" hidden="1" thickBot="1" x14ac:dyDescent="0.25">
      <c r="B223" s="112">
        <f t="shared" si="1"/>
        <v>2100</v>
      </c>
      <c r="C223" s="144">
        <f>[12]С2.5!$CG$11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E6" sqref="E6"/>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[13]И1!D13</f>
        <v>Субъект Российской Федерации</v>
      </c>
      <c r="C4" s="10" t="str">
        <f>[13]И1!E13</f>
        <v>Новосибирская область</v>
      </c>
    </row>
    <row r="5" spans="1:3" ht="25.5" x14ac:dyDescent="0.2">
      <c r="A5" s="8"/>
      <c r="B5" s="9" t="str">
        <f>[13]И1!D14</f>
        <v>Тип муниципального образования (выберите из списка)</v>
      </c>
      <c r="C5" s="10" t="str">
        <f>[13]И1!E14</f>
        <v>деревня Старощербаково</v>
      </c>
    </row>
    <row r="6" spans="1:3" x14ac:dyDescent="0.2">
      <c r="A6" s="8"/>
      <c r="B6" s="9" t="str">
        <f>IF([13]И1!E15="","",[13]И1!D15)</f>
        <v/>
      </c>
      <c r="C6" s="10" t="str">
        <f>IF([13]И1!E15="","",[13]И1!E15)</f>
        <v/>
      </c>
    </row>
    <row r="7" spans="1:3" x14ac:dyDescent="0.2">
      <c r="A7" s="8"/>
      <c r="B7" s="9" t="str">
        <f>[13]И1!D16</f>
        <v>Код ОКТМО</v>
      </c>
      <c r="C7" s="11" t="str">
        <f>[13]И1!E16</f>
        <v>50604425101</v>
      </c>
    </row>
    <row r="8" spans="1:3" x14ac:dyDescent="0.2">
      <c r="A8" s="8"/>
      <c r="B8" s="12" t="str">
        <f>[13]И1!D17</f>
        <v>Система теплоснабжения</v>
      </c>
      <c r="C8" s="13">
        <f>[13]И1!E17</f>
        <v>0</v>
      </c>
    </row>
    <row r="9" spans="1:3" x14ac:dyDescent="0.2">
      <c r="A9" s="8"/>
      <c r="B9" s="9" t="str">
        <f>[13]И1!D8</f>
        <v>Период регулирования (i)-й</v>
      </c>
      <c r="C9" s="14">
        <f>[13]И1!E8</f>
        <v>2023</v>
      </c>
    </row>
    <row r="10" spans="1:3" x14ac:dyDescent="0.2">
      <c r="A10" s="8"/>
      <c r="B10" s="9" t="str">
        <f>[13]И1!D9</f>
        <v>Период регулирования (i-1)-й</v>
      </c>
      <c r="C10" s="14">
        <f>[13]И1!E9</f>
        <v>2022</v>
      </c>
    </row>
    <row r="11" spans="1:3" x14ac:dyDescent="0.2">
      <c r="A11" s="8"/>
      <c r="B11" s="9" t="str">
        <f>[13]И1!D10</f>
        <v>Период регулирования (i-2)-й</v>
      </c>
      <c r="C11" s="14">
        <f>[13]И1!E10</f>
        <v>2021</v>
      </c>
    </row>
    <row r="12" spans="1:3" x14ac:dyDescent="0.2">
      <c r="A12" s="8"/>
      <c r="B12" s="9" t="str">
        <f>[13]И1!D11</f>
        <v>Базовый год (б)</v>
      </c>
      <c r="C12" s="14">
        <f>[13]И1!E11</f>
        <v>2019</v>
      </c>
    </row>
    <row r="13" spans="1:3" ht="38.25" x14ac:dyDescent="0.2">
      <c r="A13" s="8"/>
      <c r="B13" s="9" t="str">
        <f>[13]И1!D18</f>
        <v>Вид топлива, использование которого преобладает в системе теплоснабжения</v>
      </c>
      <c r="C13" s="15" t="str">
        <f>[13]С1.1!E13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4140.4417670212524</v>
      </c>
    </row>
    <row r="18" spans="1:3" ht="42.75" x14ac:dyDescent="0.2">
      <c r="A18" s="23" t="s">
        <v>8</v>
      </c>
      <c r="B18" s="26" t="s">
        <v>9</v>
      </c>
      <c r="C18" s="27">
        <f>[13]С1!F12</f>
        <v>985.20068724133671</v>
      </c>
    </row>
    <row r="19" spans="1:3" ht="42.75" x14ac:dyDescent="0.2">
      <c r="A19" s="23" t="s">
        <v>10</v>
      </c>
      <c r="B19" s="26" t="s">
        <v>11</v>
      </c>
      <c r="C19" s="27">
        <f>[13]С2!F12</f>
        <v>2113.4880319770141</v>
      </c>
    </row>
    <row r="20" spans="1:3" ht="30" x14ac:dyDescent="0.2">
      <c r="A20" s="23" t="s">
        <v>12</v>
      </c>
      <c r="B20" s="26" t="s">
        <v>13</v>
      </c>
      <c r="C20" s="27">
        <f>[13]С3!F12</f>
        <v>505.81370335098825</v>
      </c>
    </row>
    <row r="21" spans="1:3" ht="42.75" x14ac:dyDescent="0.2">
      <c r="A21" s="23" t="s">
        <v>14</v>
      </c>
      <c r="B21" s="26" t="s">
        <v>235</v>
      </c>
      <c r="C21" s="27">
        <f>[13]С4!F12</f>
        <v>454.75421176522212</v>
      </c>
    </row>
    <row r="22" spans="1:3" ht="30" x14ac:dyDescent="0.2">
      <c r="A22" s="23" t="s">
        <v>16</v>
      </c>
      <c r="B22" s="26" t="s">
        <v>236</v>
      </c>
      <c r="C22" s="27">
        <f>[13]С5!F12</f>
        <v>81.185132686691219</v>
      </c>
    </row>
    <row r="23" spans="1:3" ht="43.5" thickBot="1" x14ac:dyDescent="0.25">
      <c r="A23" s="28" t="s">
        <v>18</v>
      </c>
      <c r="B23" s="29" t="s">
        <v>237</v>
      </c>
      <c r="C23" s="30" t="str">
        <f>[13]С6!F12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[13]С1.1!E16</f>
        <v>5100</v>
      </c>
    </row>
    <row r="29" spans="1:3" ht="42.75" x14ac:dyDescent="0.2">
      <c r="A29" s="23" t="s">
        <v>10</v>
      </c>
      <c r="B29" s="35" t="s">
        <v>238</v>
      </c>
      <c r="C29" s="36">
        <f>[13]С1.1!E27</f>
        <v>2649.04</v>
      </c>
    </row>
    <row r="30" spans="1:3" ht="17.25" x14ac:dyDescent="0.2">
      <c r="A30" s="23" t="s">
        <v>12</v>
      </c>
      <c r="B30" s="35" t="s">
        <v>29</v>
      </c>
      <c r="C30" s="38">
        <f>[13]С1.1!E19</f>
        <v>0.59499999999999997</v>
      </c>
    </row>
    <row r="31" spans="1:3" ht="17.25" x14ac:dyDescent="0.2">
      <c r="A31" s="23" t="s">
        <v>14</v>
      </c>
      <c r="B31" s="35" t="s">
        <v>30</v>
      </c>
      <c r="C31" s="38">
        <f>[13]С1.1!E20</f>
        <v>-0.113</v>
      </c>
    </row>
    <row r="32" spans="1:3" ht="30" x14ac:dyDescent="0.2">
      <c r="A32" s="23" t="s">
        <v>16</v>
      </c>
      <c r="B32" s="39" t="s">
        <v>239</v>
      </c>
      <c r="C32" s="124">
        <f>[13]С1!F13</f>
        <v>176.4</v>
      </c>
    </row>
    <row r="33" spans="1:3" x14ac:dyDescent="0.2">
      <c r="A33" s="23" t="s">
        <v>18</v>
      </c>
      <c r="B33" s="39" t="s">
        <v>32</v>
      </c>
      <c r="C33" s="41">
        <f>[13]С1!F16</f>
        <v>7000</v>
      </c>
    </row>
    <row r="34" spans="1:3" ht="14.25" x14ac:dyDescent="0.2">
      <c r="A34" s="23" t="s">
        <v>33</v>
      </c>
      <c r="B34" s="43" t="s">
        <v>240</v>
      </c>
      <c r="C34" s="44">
        <f>[13]С1!F17</f>
        <v>0.72857142857142854</v>
      </c>
    </row>
    <row r="35" spans="1:3" ht="15.75" x14ac:dyDescent="0.2">
      <c r="A35" s="125" t="s">
        <v>35</v>
      </c>
      <c r="B35" s="46" t="s">
        <v>36</v>
      </c>
      <c r="C35" s="44">
        <f>[13]С1!F20</f>
        <v>21.588411179999994</v>
      </c>
    </row>
    <row r="36" spans="1:3" ht="15.75" x14ac:dyDescent="0.2">
      <c r="A36" s="125" t="s">
        <v>37</v>
      </c>
      <c r="B36" s="47" t="s">
        <v>38</v>
      </c>
      <c r="C36" s="44">
        <f>[13]С1!F21</f>
        <v>20.818139999999996</v>
      </c>
    </row>
    <row r="37" spans="1:3" ht="14.25" x14ac:dyDescent="0.2">
      <c r="A37" s="125" t="s">
        <v>39</v>
      </c>
      <c r="B37" s="48" t="s">
        <v>40</v>
      </c>
      <c r="C37" s="44">
        <f>[13]С1!F22</f>
        <v>1.0369999999999999</v>
      </c>
    </row>
    <row r="38" spans="1:3" ht="53.25" thickBot="1" x14ac:dyDescent="0.25">
      <c r="A38" s="28" t="s">
        <v>41</v>
      </c>
      <c r="B38" s="49" t="s">
        <v>42</v>
      </c>
      <c r="C38" s="50">
        <f>[13]С1!F23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[13]С2.1!E12</f>
        <v>V</v>
      </c>
    </row>
    <row r="42" spans="1:3" ht="25.5" x14ac:dyDescent="0.2">
      <c r="A42" s="23" t="s">
        <v>47</v>
      </c>
      <c r="B42" s="35" t="s">
        <v>48</v>
      </c>
      <c r="C42" s="55" t="str">
        <f>[13]С2.1!E13</f>
        <v>6 и менее баллов</v>
      </c>
    </row>
    <row r="43" spans="1:3" ht="25.5" x14ac:dyDescent="0.2">
      <c r="A43" s="23" t="s">
        <v>49</v>
      </c>
      <c r="B43" s="35" t="s">
        <v>228</v>
      </c>
      <c r="C43" s="55" t="str">
        <f>[13]С2.1!E14</f>
        <v>от 200 до 500</v>
      </c>
    </row>
    <row r="44" spans="1:3" ht="25.5" x14ac:dyDescent="0.2">
      <c r="A44" s="23" t="s">
        <v>51</v>
      </c>
      <c r="B44" s="35" t="s">
        <v>229</v>
      </c>
      <c r="C44" s="56" t="str">
        <f>[13]С2.1!E15</f>
        <v>нет</v>
      </c>
    </row>
    <row r="45" spans="1:3" ht="30" x14ac:dyDescent="0.2">
      <c r="A45" s="23" t="s">
        <v>53</v>
      </c>
      <c r="B45" s="35" t="s">
        <v>54</v>
      </c>
      <c r="C45" s="36">
        <f>[13]С2!F18</f>
        <v>32402.627334033532</v>
      </c>
    </row>
    <row r="46" spans="1:3" ht="30" x14ac:dyDescent="0.2">
      <c r="A46" s="23" t="s">
        <v>55</v>
      </c>
      <c r="B46" s="57" t="s">
        <v>56</v>
      </c>
      <c r="C46" s="36">
        <f>IF([13]С2!F19&gt;0,[13]С2!F19,[13]С2!F20)</f>
        <v>23441.524932855718</v>
      </c>
    </row>
    <row r="47" spans="1:3" ht="25.5" x14ac:dyDescent="0.2">
      <c r="A47" s="23" t="s">
        <v>57</v>
      </c>
      <c r="B47" s="58" t="s">
        <v>58</v>
      </c>
      <c r="C47" s="36">
        <f>[13]С2.1!E19</f>
        <v>-38</v>
      </c>
    </row>
    <row r="48" spans="1:3" ht="25.5" x14ac:dyDescent="0.2">
      <c r="A48" s="23" t="s">
        <v>59</v>
      </c>
      <c r="B48" s="58" t="s">
        <v>60</v>
      </c>
      <c r="C48" s="36" t="str">
        <f>[13]С2.1!E22</f>
        <v>нет</v>
      </c>
    </row>
    <row r="49" spans="1:3" ht="38.25" x14ac:dyDescent="0.2">
      <c r="A49" s="23" t="s">
        <v>61</v>
      </c>
      <c r="B49" s="59" t="s">
        <v>62</v>
      </c>
      <c r="C49" s="36">
        <f>[13]С2.2!E10</f>
        <v>1287</v>
      </c>
    </row>
    <row r="50" spans="1:3" ht="25.5" x14ac:dyDescent="0.2">
      <c r="A50" s="23" t="s">
        <v>63</v>
      </c>
      <c r="B50" s="60" t="s">
        <v>64</v>
      </c>
      <c r="C50" s="36">
        <f>[13]С2.2!E12</f>
        <v>5.97</v>
      </c>
    </row>
    <row r="51" spans="1:3" ht="52.5" x14ac:dyDescent="0.2">
      <c r="A51" s="23" t="s">
        <v>65</v>
      </c>
      <c r="B51" s="61" t="s">
        <v>66</v>
      </c>
      <c r="C51" s="36">
        <f>[13]С2.2!E13</f>
        <v>1</v>
      </c>
    </row>
    <row r="52" spans="1:3" ht="27.75" x14ac:dyDescent="0.2">
      <c r="A52" s="23" t="s">
        <v>67</v>
      </c>
      <c r="B52" s="60" t="s">
        <v>68</v>
      </c>
      <c r="C52" s="36">
        <f>[13]С2.2!E14</f>
        <v>12104</v>
      </c>
    </row>
    <row r="53" spans="1:3" ht="25.5" x14ac:dyDescent="0.2">
      <c r="A53" s="23" t="s">
        <v>69</v>
      </c>
      <c r="B53" s="61" t="s">
        <v>70</v>
      </c>
      <c r="C53" s="38">
        <f>[13]С2.2!E15</f>
        <v>4.8000000000000001E-2</v>
      </c>
    </row>
    <row r="54" spans="1:3" x14ac:dyDescent="0.2">
      <c r="A54" s="23" t="s">
        <v>71</v>
      </c>
      <c r="B54" s="61" t="s">
        <v>72</v>
      </c>
      <c r="C54" s="36">
        <f>[13]С2.2!E16</f>
        <v>1</v>
      </c>
    </row>
    <row r="55" spans="1:3" ht="15.75" x14ac:dyDescent="0.2">
      <c r="A55" s="23" t="s">
        <v>73</v>
      </c>
      <c r="B55" s="63" t="s">
        <v>74</v>
      </c>
      <c r="C55" s="36">
        <f>[13]С2!F21</f>
        <v>1</v>
      </c>
    </row>
    <row r="56" spans="1:3" ht="30" x14ac:dyDescent="0.2">
      <c r="A56" s="64" t="s">
        <v>75</v>
      </c>
      <c r="B56" s="35" t="s">
        <v>241</v>
      </c>
      <c r="C56" s="36">
        <f>[13]С2!F13</f>
        <v>169640.22915965237</v>
      </c>
    </row>
    <row r="57" spans="1:3" ht="30" x14ac:dyDescent="0.2">
      <c r="A57" s="64" t="s">
        <v>77</v>
      </c>
      <c r="B57" s="63" t="s">
        <v>242</v>
      </c>
      <c r="C57" s="36">
        <f>[13]С2!F14</f>
        <v>113455</v>
      </c>
    </row>
    <row r="58" spans="1:3" ht="15.75" x14ac:dyDescent="0.2">
      <c r="A58" s="64" t="s">
        <v>79</v>
      </c>
      <c r="B58" s="65" t="s">
        <v>80</v>
      </c>
      <c r="C58" s="44">
        <f>[13]С2!F15</f>
        <v>1.071</v>
      </c>
    </row>
    <row r="59" spans="1:3" ht="15.75" x14ac:dyDescent="0.2">
      <c r="A59" s="64" t="s">
        <v>81</v>
      </c>
      <c r="B59" s="65" t="s">
        <v>82</v>
      </c>
      <c r="C59" s="44">
        <f>[13]С2!F16</f>
        <v>1</v>
      </c>
    </row>
    <row r="60" spans="1:3" ht="17.25" x14ac:dyDescent="0.2">
      <c r="A60" s="64" t="s">
        <v>83</v>
      </c>
      <c r="B60" s="63" t="s">
        <v>84</v>
      </c>
      <c r="C60" s="36">
        <f>[13]С2!F17</f>
        <v>1.01</v>
      </c>
    </row>
    <row r="61" spans="1:3" s="70" customFormat="1" ht="14.25" x14ac:dyDescent="0.2">
      <c r="A61" s="64" t="s">
        <v>85</v>
      </c>
      <c r="B61" s="68" t="s">
        <v>86</v>
      </c>
      <c r="C61" s="69">
        <f>[13]С2!F33</f>
        <v>10</v>
      </c>
    </row>
    <row r="62" spans="1:3" ht="30" x14ac:dyDescent="0.2">
      <c r="A62" s="64" t="s">
        <v>87</v>
      </c>
      <c r="B62" s="71" t="s">
        <v>88</v>
      </c>
      <c r="C62" s="36">
        <f>[13]С2!F26</f>
        <v>1966.4220225005531</v>
      </c>
    </row>
    <row r="63" spans="1:3" ht="17.25" x14ac:dyDescent="0.2">
      <c r="A63" s="64" t="s">
        <v>89</v>
      </c>
      <c r="B63" s="57" t="s">
        <v>243</v>
      </c>
      <c r="C63" s="36">
        <f>[13]С2!F27</f>
        <v>0.33871394199999999</v>
      </c>
    </row>
    <row r="64" spans="1:3" ht="17.25" x14ac:dyDescent="0.2">
      <c r="A64" s="64" t="s">
        <v>91</v>
      </c>
      <c r="B64" s="63" t="s">
        <v>244</v>
      </c>
      <c r="C64" s="69">
        <f>[13]С2!F28</f>
        <v>4200</v>
      </c>
    </row>
    <row r="65" spans="1:3" ht="42.75" x14ac:dyDescent="0.2">
      <c r="A65" s="64" t="s">
        <v>93</v>
      </c>
      <c r="B65" s="35" t="s">
        <v>245</v>
      </c>
      <c r="C65" s="36">
        <f>[13]С2!F22</f>
        <v>35717.748653137714</v>
      </c>
    </row>
    <row r="66" spans="1:3" ht="30" x14ac:dyDescent="0.2">
      <c r="A66" s="64" t="s">
        <v>95</v>
      </c>
      <c r="B66" s="65" t="s">
        <v>246</v>
      </c>
      <c r="C66" s="36">
        <f>[13]С2!F23</f>
        <v>1990</v>
      </c>
    </row>
    <row r="67" spans="1:3" ht="30" x14ac:dyDescent="0.2">
      <c r="A67" s="64" t="s">
        <v>97</v>
      </c>
      <c r="B67" s="57" t="s">
        <v>98</v>
      </c>
      <c r="C67" s="36">
        <f>[13]С2.1!E27</f>
        <v>14307.876789999998</v>
      </c>
    </row>
    <row r="68" spans="1:3" ht="38.25" x14ac:dyDescent="0.2">
      <c r="A68" s="64" t="s">
        <v>99</v>
      </c>
      <c r="B68" s="72" t="s">
        <v>100</v>
      </c>
      <c r="C68" s="56">
        <f>[13]С2.3!E21</f>
        <v>0</v>
      </c>
    </row>
    <row r="69" spans="1:3" ht="25.5" x14ac:dyDescent="0.2">
      <c r="A69" s="64" t="s">
        <v>101</v>
      </c>
      <c r="B69" s="73" t="s">
        <v>102</v>
      </c>
      <c r="C69" s="74">
        <f>[13]С2.3!E11</f>
        <v>9.89</v>
      </c>
    </row>
    <row r="70" spans="1:3" ht="25.5" x14ac:dyDescent="0.2">
      <c r="A70" s="64" t="s">
        <v>103</v>
      </c>
      <c r="B70" s="73" t="s">
        <v>104</v>
      </c>
      <c r="C70" s="69">
        <f>[13]С2.3!E13</f>
        <v>300</v>
      </c>
    </row>
    <row r="71" spans="1:3" ht="25.5" x14ac:dyDescent="0.2">
      <c r="A71" s="64" t="s">
        <v>105</v>
      </c>
      <c r="B71" s="72" t="s">
        <v>106</v>
      </c>
      <c r="C71" s="75">
        <f>IF([13]С2.3!E22&gt;0,[13]С2.3!E22,[13]С2.3!E14)</f>
        <v>61211</v>
      </c>
    </row>
    <row r="72" spans="1:3" ht="38.25" x14ac:dyDescent="0.2">
      <c r="A72" s="64" t="s">
        <v>107</v>
      </c>
      <c r="B72" s="72" t="s">
        <v>108</v>
      </c>
      <c r="C72" s="75">
        <f>IF([13]С2.3!E23&gt;0,[13]С2.3!E23,[13]С2.3!E15)</f>
        <v>45675</v>
      </c>
    </row>
    <row r="73" spans="1:3" ht="30" x14ac:dyDescent="0.2">
      <c r="A73" s="64" t="s">
        <v>109</v>
      </c>
      <c r="B73" s="57" t="s">
        <v>110</v>
      </c>
      <c r="C73" s="36">
        <f>[13]С2.1!E28</f>
        <v>9541.9567200000001</v>
      </c>
    </row>
    <row r="74" spans="1:3" ht="38.25" x14ac:dyDescent="0.2">
      <c r="A74" s="64" t="s">
        <v>111</v>
      </c>
      <c r="B74" s="72" t="s">
        <v>112</v>
      </c>
      <c r="C74" s="56">
        <f>[13]С2.3!E25</f>
        <v>0</v>
      </c>
    </row>
    <row r="75" spans="1:3" ht="25.5" x14ac:dyDescent="0.2">
      <c r="A75" s="64" t="s">
        <v>113</v>
      </c>
      <c r="B75" s="73" t="s">
        <v>114</v>
      </c>
      <c r="C75" s="74">
        <f>[13]С2.3!E12</f>
        <v>0.56000000000000005</v>
      </c>
    </row>
    <row r="76" spans="1:3" ht="25.5" x14ac:dyDescent="0.2">
      <c r="A76" s="64" t="s">
        <v>115</v>
      </c>
      <c r="B76" s="73" t="s">
        <v>104</v>
      </c>
      <c r="C76" s="69">
        <f>[13]С2.3!E13</f>
        <v>300</v>
      </c>
    </row>
    <row r="77" spans="1:3" ht="25.5" x14ac:dyDescent="0.2">
      <c r="A77" s="64" t="s">
        <v>116</v>
      </c>
      <c r="B77" s="76" t="s">
        <v>117</v>
      </c>
      <c r="C77" s="75">
        <f>IF([13]С2.3!E26&gt;0,[13]С2.3!E26,[13]С2.3!E16)</f>
        <v>65637</v>
      </c>
    </row>
    <row r="78" spans="1:3" ht="38.25" x14ac:dyDescent="0.2">
      <c r="A78" s="64" t="s">
        <v>118</v>
      </c>
      <c r="B78" s="76" t="s">
        <v>119</v>
      </c>
      <c r="C78" s="75">
        <f>IF([13]С2.3!E27&gt;0,[13]С2.3!E27,[13]С2.3!E17)</f>
        <v>31684</v>
      </c>
    </row>
    <row r="79" spans="1:3" ht="17.25" x14ac:dyDescent="0.2">
      <c r="A79" s="64" t="s">
        <v>122</v>
      </c>
      <c r="B79" s="35" t="s">
        <v>123</v>
      </c>
      <c r="C79" s="38">
        <f>[13]С2!F29</f>
        <v>0.128978033685065</v>
      </c>
    </row>
    <row r="80" spans="1:3" ht="30" x14ac:dyDescent="0.2">
      <c r="A80" s="64" t="s">
        <v>124</v>
      </c>
      <c r="B80" s="57" t="s">
        <v>125</v>
      </c>
      <c r="C80" s="77">
        <f>[13]С2!F30</f>
        <v>0.11668498168498169</v>
      </c>
    </row>
    <row r="81" spans="1:3" ht="17.25" x14ac:dyDescent="0.2">
      <c r="A81" s="64" t="s">
        <v>126</v>
      </c>
      <c r="B81" s="78" t="s">
        <v>127</v>
      </c>
      <c r="C81" s="38">
        <f>[13]С2!F31</f>
        <v>0.13880000000000001</v>
      </c>
    </row>
    <row r="82" spans="1:3" s="70" customFormat="1" ht="18" thickBot="1" x14ac:dyDescent="0.25">
      <c r="A82" s="79" t="s">
        <v>128</v>
      </c>
      <c r="B82" s="80" t="s">
        <v>129</v>
      </c>
      <c r="C82" s="81">
        <f>[13]С2!F32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[13]С3!F14</f>
        <v>7037.0456820584268</v>
      </c>
    </row>
    <row r="86" spans="1:3" s="70" customFormat="1" ht="42.75" x14ac:dyDescent="0.2">
      <c r="A86" s="83" t="s">
        <v>134</v>
      </c>
      <c r="B86" s="57" t="s">
        <v>135</v>
      </c>
      <c r="C86" s="84">
        <f>[13]С3!F15</f>
        <v>0.2</v>
      </c>
    </row>
    <row r="87" spans="1:3" s="70" customFormat="1" ht="14.25" x14ac:dyDescent="0.2">
      <c r="A87" s="83" t="s">
        <v>136</v>
      </c>
      <c r="B87" s="85" t="s">
        <v>137</v>
      </c>
      <c r="C87" s="69">
        <f>[13]С3!F18</f>
        <v>15</v>
      </c>
    </row>
    <row r="88" spans="1:3" s="70" customFormat="1" ht="17.25" x14ac:dyDescent="0.2">
      <c r="A88" s="83" t="s">
        <v>138</v>
      </c>
      <c r="B88" s="35" t="s">
        <v>139</v>
      </c>
      <c r="C88" s="36">
        <f>[13]С3!F19</f>
        <v>3487.1555421534131</v>
      </c>
    </row>
    <row r="89" spans="1:3" s="70" customFormat="1" ht="55.5" x14ac:dyDescent="0.2">
      <c r="A89" s="83" t="s">
        <v>140</v>
      </c>
      <c r="B89" s="57" t="s">
        <v>141</v>
      </c>
      <c r="C89" s="86">
        <f>[13]С3!F20</f>
        <v>2.1999999999999999E-2</v>
      </c>
    </row>
    <row r="90" spans="1:3" s="70" customFormat="1" ht="14.25" x14ac:dyDescent="0.2">
      <c r="A90" s="83" t="s">
        <v>142</v>
      </c>
      <c r="B90" s="63" t="s">
        <v>86</v>
      </c>
      <c r="C90" s="69">
        <f>[13]С3!F21</f>
        <v>10</v>
      </c>
    </row>
    <row r="91" spans="1:3" s="70" customFormat="1" ht="17.25" x14ac:dyDescent="0.2">
      <c r="A91" s="83" t="s">
        <v>143</v>
      </c>
      <c r="B91" s="35" t="s">
        <v>144</v>
      </c>
      <c r="C91" s="36">
        <f>[13]С3!F22</f>
        <v>5.8992660675016593</v>
      </c>
    </row>
    <row r="92" spans="1:3" s="70" customFormat="1" ht="55.5" x14ac:dyDescent="0.2">
      <c r="A92" s="83" t="s">
        <v>145</v>
      </c>
      <c r="B92" s="57" t="s">
        <v>146</v>
      </c>
      <c r="C92" s="86">
        <f>[13]С3!F23</f>
        <v>3.0000000000000001E-3</v>
      </c>
    </row>
    <row r="93" spans="1:3" s="70" customFormat="1" ht="27.75" thickBot="1" x14ac:dyDescent="0.25">
      <c r="A93" s="87" t="s">
        <v>147</v>
      </c>
      <c r="B93" s="88" t="s">
        <v>247</v>
      </c>
      <c r="C93" s="89">
        <f>[13]С3!F24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[13]С4!F16</f>
        <v>1652.5</v>
      </c>
    </row>
    <row r="97" spans="1:3" ht="30" x14ac:dyDescent="0.2">
      <c r="A97" s="64" t="s">
        <v>152</v>
      </c>
      <c r="B97" s="63" t="s">
        <v>249</v>
      </c>
      <c r="C97" s="36">
        <f>[13]С4!F17</f>
        <v>73547</v>
      </c>
    </row>
    <row r="98" spans="1:3" ht="17.25" x14ac:dyDescent="0.2">
      <c r="A98" s="64" t="s">
        <v>154</v>
      </c>
      <c r="B98" s="63" t="s">
        <v>155</v>
      </c>
      <c r="C98" s="44">
        <f>[13]С4!F18</f>
        <v>0.02</v>
      </c>
    </row>
    <row r="99" spans="1:3" ht="30" x14ac:dyDescent="0.2">
      <c r="A99" s="64" t="s">
        <v>156</v>
      </c>
      <c r="B99" s="63" t="s">
        <v>157</v>
      </c>
      <c r="C99" s="36">
        <f>[13]С4!F19</f>
        <v>12104</v>
      </c>
    </row>
    <row r="100" spans="1:3" ht="31.5" x14ac:dyDescent="0.2">
      <c r="A100" s="64" t="s">
        <v>158</v>
      </c>
      <c r="B100" s="63" t="s">
        <v>159</v>
      </c>
      <c r="C100" s="44">
        <f>[13]С4!F20</f>
        <v>1.4999999999999999E-2</v>
      </c>
    </row>
    <row r="101" spans="1:3" ht="30" x14ac:dyDescent="0.2">
      <c r="A101" s="64" t="s">
        <v>160</v>
      </c>
      <c r="B101" s="35" t="s">
        <v>250</v>
      </c>
      <c r="C101" s="36">
        <f>[13]С4!F21</f>
        <v>1933.1949342509995</v>
      </c>
    </row>
    <row r="102" spans="1:3" ht="24" customHeight="1" x14ac:dyDescent="0.2">
      <c r="A102" s="64" t="s">
        <v>162</v>
      </c>
      <c r="B102" s="57" t="s">
        <v>163</v>
      </c>
      <c r="C102" s="37">
        <f>IF([13]С4.2!F8="да",[13]С4.2!D21,[13]С4.2!D15)</f>
        <v>0</v>
      </c>
    </row>
    <row r="103" spans="1:3" ht="68.25" x14ac:dyDescent="0.2">
      <c r="A103" s="64" t="s">
        <v>164</v>
      </c>
      <c r="B103" s="57" t="s">
        <v>165</v>
      </c>
      <c r="C103" s="36">
        <f>[13]С4!F22</f>
        <v>3.6112641666666665</v>
      </c>
    </row>
    <row r="104" spans="1:3" ht="30" x14ac:dyDescent="0.2">
      <c r="A104" s="64" t="s">
        <v>166</v>
      </c>
      <c r="B104" s="63" t="s">
        <v>251</v>
      </c>
      <c r="C104" s="36">
        <f>[13]С4!F23</f>
        <v>180</v>
      </c>
    </row>
    <row r="105" spans="1:3" ht="14.25" x14ac:dyDescent="0.2">
      <c r="A105" s="64" t="s">
        <v>168</v>
      </c>
      <c r="B105" s="57" t="s">
        <v>169</v>
      </c>
      <c r="C105" s="36">
        <f>[13]С4!F24</f>
        <v>8497.1999999999989</v>
      </c>
    </row>
    <row r="106" spans="1:3" ht="14.25" x14ac:dyDescent="0.2">
      <c r="A106" s="64" t="s">
        <v>170</v>
      </c>
      <c r="B106" s="63" t="s">
        <v>171</v>
      </c>
      <c r="C106" s="44">
        <f>[13]С4!F25</f>
        <v>0.35</v>
      </c>
    </row>
    <row r="107" spans="1:3" ht="17.25" x14ac:dyDescent="0.2">
      <c r="A107" s="64" t="s">
        <v>172</v>
      </c>
      <c r="B107" s="35" t="s">
        <v>173</v>
      </c>
      <c r="C107" s="36">
        <f>[13]С4!F26</f>
        <v>62.303560000000004</v>
      </c>
    </row>
    <row r="108" spans="1:3" ht="25.5" x14ac:dyDescent="0.2">
      <c r="A108" s="64" t="s">
        <v>174</v>
      </c>
      <c r="B108" s="57" t="s">
        <v>100</v>
      </c>
      <c r="C108" s="37">
        <f>[13]С4.3!E16</f>
        <v>0</v>
      </c>
    </row>
    <row r="109" spans="1:3" ht="25.5" x14ac:dyDescent="0.2">
      <c r="A109" s="64" t="s">
        <v>175</v>
      </c>
      <c r="B109" s="57" t="s">
        <v>176</v>
      </c>
      <c r="C109" s="36">
        <f>[13]С4.3!E17</f>
        <v>16.666666666666668</v>
      </c>
    </row>
    <row r="110" spans="1:3" ht="38.25" x14ac:dyDescent="0.2">
      <c r="A110" s="64" t="s">
        <v>177</v>
      </c>
      <c r="B110" s="57" t="s">
        <v>112</v>
      </c>
      <c r="C110" s="37">
        <f>[13]С4.3!E18</f>
        <v>0</v>
      </c>
    </row>
    <row r="111" spans="1:3" x14ac:dyDescent="0.2">
      <c r="A111" s="64" t="s">
        <v>178</v>
      </c>
      <c r="B111" s="57" t="s">
        <v>179</v>
      </c>
      <c r="C111" s="36">
        <f>[13]С4.3!E19</f>
        <v>18.89</v>
      </c>
    </row>
    <row r="112" spans="1:3" x14ac:dyDescent="0.2">
      <c r="A112" s="64" t="s">
        <v>180</v>
      </c>
      <c r="B112" s="63" t="s">
        <v>181</v>
      </c>
      <c r="C112" s="36">
        <f>[13]С4.3!E11</f>
        <v>1871</v>
      </c>
    </row>
    <row r="113" spans="1:3" x14ac:dyDescent="0.2">
      <c r="A113" s="64" t="s">
        <v>182</v>
      </c>
      <c r="B113" s="63" t="s">
        <v>183</v>
      </c>
      <c r="C113" s="56">
        <f>[13]С4.3!E12</f>
        <v>1636</v>
      </c>
    </row>
    <row r="114" spans="1:3" x14ac:dyDescent="0.2">
      <c r="A114" s="64" t="s">
        <v>184</v>
      </c>
      <c r="B114" s="63" t="s">
        <v>185</v>
      </c>
      <c r="C114" s="56">
        <f>[13]С4.3!E13</f>
        <v>204</v>
      </c>
    </row>
    <row r="115" spans="1:3" ht="30" x14ac:dyDescent="0.2">
      <c r="A115" s="64" t="s">
        <v>186</v>
      </c>
      <c r="B115" s="35" t="s">
        <v>252</v>
      </c>
      <c r="C115" s="36">
        <f>[13]С4!F27</f>
        <v>1603.1789008067842</v>
      </c>
    </row>
    <row r="116" spans="1:3" ht="25.5" x14ac:dyDescent="0.2">
      <c r="A116" s="64" t="s">
        <v>188</v>
      </c>
      <c r="B116" s="57" t="s">
        <v>230</v>
      </c>
      <c r="C116" s="36">
        <f>[13]С4!F28</f>
        <v>1231.3202003124302</v>
      </c>
    </row>
    <row r="117" spans="1:3" ht="42.75" x14ac:dyDescent="0.2">
      <c r="A117" s="64" t="s">
        <v>190</v>
      </c>
      <c r="B117" s="57" t="s">
        <v>191</v>
      </c>
      <c r="C117" s="36">
        <f>[13]С4!F29</f>
        <v>371.85870049435397</v>
      </c>
    </row>
    <row r="118" spans="1:3" ht="30" x14ac:dyDescent="0.2">
      <c r="A118" s="64" t="s">
        <v>192</v>
      </c>
      <c r="B118" s="43" t="s">
        <v>193</v>
      </c>
      <c r="C118" s="36">
        <f>[13]С4!F30</f>
        <v>2208.5670779681518</v>
      </c>
    </row>
    <row r="119" spans="1:3" ht="42.75" x14ac:dyDescent="0.2">
      <c r="A119" s="64" t="s">
        <v>231</v>
      </c>
      <c r="B119" s="94" t="s">
        <v>253</v>
      </c>
      <c r="C119" s="36">
        <f>[13]С4!F33</f>
        <v>1452.7438894560451</v>
      </c>
    </row>
    <row r="120" spans="1:3" ht="30" x14ac:dyDescent="0.2">
      <c r="A120" s="64" t="s">
        <v>232</v>
      </c>
      <c r="B120" s="128" t="s">
        <v>254</v>
      </c>
      <c r="C120" s="36">
        <f>[13]С4!F35</f>
        <v>17.040680999999999</v>
      </c>
    </row>
    <row r="121" spans="1:3" ht="14.25" x14ac:dyDescent="0.2">
      <c r="A121" s="64" t="s">
        <v>233</v>
      </c>
      <c r="B121" s="60" t="s">
        <v>255</v>
      </c>
      <c r="C121" s="36">
        <f>[13]С4!F36</f>
        <v>14319.9</v>
      </c>
    </row>
    <row r="122" spans="1:3" ht="28.5" thickBot="1" x14ac:dyDescent="0.25">
      <c r="A122" s="79" t="s">
        <v>234</v>
      </c>
      <c r="B122" s="129" t="s">
        <v>256</v>
      </c>
      <c r="C122" s="89">
        <f>[13]С4!F37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[13]С5!F17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[13]С2!F37</f>
        <v>20.818139999999996</v>
      </c>
    </row>
    <row r="136" spans="1:3" ht="14.25" x14ac:dyDescent="0.2">
      <c r="A136" s="64" t="s">
        <v>214</v>
      </c>
      <c r="B136" s="136" t="s">
        <v>215</v>
      </c>
      <c r="C136" s="36">
        <f>[13]С2!F38</f>
        <v>7</v>
      </c>
    </row>
    <row r="137" spans="1:3" ht="17.25" x14ac:dyDescent="0.2">
      <c r="A137" s="64" t="s">
        <v>216</v>
      </c>
      <c r="B137" s="136" t="s">
        <v>217</v>
      </c>
      <c r="C137" s="36">
        <f>[13]С2!F40</f>
        <v>0.97</v>
      </c>
    </row>
    <row r="138" spans="1:3" ht="15" thickBot="1" x14ac:dyDescent="0.25">
      <c r="A138" s="79" t="s">
        <v>218</v>
      </c>
      <c r="B138" s="137" t="s">
        <v>219</v>
      </c>
      <c r="C138" s="50">
        <f>[13]С2!F42</f>
        <v>0.35</v>
      </c>
    </row>
    <row r="139" spans="1:3" s="92" customFormat="1" ht="13.5" thickBot="1" x14ac:dyDescent="0.25">
      <c r="A139" s="51"/>
      <c r="B139" s="52"/>
      <c r="C139" s="15"/>
    </row>
    <row r="140" spans="1:3" ht="30" x14ac:dyDescent="0.2">
      <c r="A140" s="90" t="s">
        <v>220</v>
      </c>
      <c r="B140" s="100" t="s">
        <v>258</v>
      </c>
      <c r="C140" s="138">
        <f>[13]С2!F35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[13]С2.5!$E$11</f>
        <v>-2.9000000000000026E-2</v>
      </c>
    </row>
    <row r="144" spans="1:3" x14ac:dyDescent="0.2">
      <c r="A144" s="103"/>
      <c r="B144" s="110">
        <f t="shared" ref="B144:B207" si="0">B143+1</f>
        <v>2021</v>
      </c>
      <c r="C144" s="143">
        <f>[13]С2.5!$F$11</f>
        <v>0.245</v>
      </c>
    </row>
    <row r="145" spans="1:3" x14ac:dyDescent="0.2">
      <c r="A145" s="103"/>
      <c r="B145" s="110">
        <f t="shared" si="0"/>
        <v>2022</v>
      </c>
      <c r="C145" s="143">
        <f>[13]С2.5!$G$11</f>
        <v>0.121</v>
      </c>
    </row>
    <row r="146" spans="1:3" ht="13.5" thickBot="1" x14ac:dyDescent="0.25">
      <c r="A146" s="103"/>
      <c r="B146" s="112">
        <f t="shared" si="0"/>
        <v>2023</v>
      </c>
      <c r="C146" s="144">
        <f>[13]С2.5!$H$11</f>
        <v>0.02</v>
      </c>
    </row>
    <row r="147" spans="1:3" hidden="1" x14ac:dyDescent="0.2">
      <c r="A147" s="103"/>
      <c r="B147" s="145">
        <f t="shared" si="0"/>
        <v>2024</v>
      </c>
      <c r="C147" s="146">
        <f>[13]С2.5!$I$11</f>
        <v>-2.93E-2</v>
      </c>
    </row>
    <row r="148" spans="1:3" hidden="1" x14ac:dyDescent="0.2">
      <c r="A148" s="103"/>
      <c r="B148" s="110">
        <f t="shared" si="0"/>
        <v>2025</v>
      </c>
      <c r="C148" s="143">
        <f>[13]С2.5!$J$11</f>
        <v>0.21215960863291</v>
      </c>
    </row>
    <row r="149" spans="1:3" hidden="1" x14ac:dyDescent="0.2">
      <c r="A149" s="103"/>
      <c r="B149" s="110">
        <f t="shared" si="0"/>
        <v>2026</v>
      </c>
      <c r="C149" s="143">
        <f>[13]С2.5!$K$11</f>
        <v>3.5813361771260002E-2</v>
      </c>
    </row>
    <row r="150" spans="1:3" hidden="1" x14ac:dyDescent="0.2">
      <c r="A150" s="103"/>
      <c r="B150" s="110">
        <f t="shared" si="0"/>
        <v>2027</v>
      </c>
      <c r="C150" s="143">
        <f>[13]С2.5!$L$11</f>
        <v>3.2682303599220003E-2</v>
      </c>
    </row>
    <row r="151" spans="1:3" hidden="1" x14ac:dyDescent="0.2">
      <c r="A151" s="103"/>
      <c r="B151" s="110">
        <f t="shared" si="0"/>
        <v>2028</v>
      </c>
      <c r="C151" s="143">
        <f>[13]С2.5!$M$11</f>
        <v>0</v>
      </c>
    </row>
    <row r="152" spans="1:3" hidden="1" x14ac:dyDescent="0.2">
      <c r="A152" s="103"/>
      <c r="B152" s="110">
        <f t="shared" si="0"/>
        <v>2029</v>
      </c>
      <c r="C152" s="143">
        <f>[13]С2.5!$N$11</f>
        <v>0</v>
      </c>
    </row>
    <row r="153" spans="1:3" hidden="1" x14ac:dyDescent="0.2">
      <c r="A153" s="103"/>
      <c r="B153" s="110">
        <f t="shared" si="0"/>
        <v>2030</v>
      </c>
      <c r="C153" s="143">
        <f>[13]С2.5!$O$11</f>
        <v>0</v>
      </c>
    </row>
    <row r="154" spans="1:3" hidden="1" x14ac:dyDescent="0.2">
      <c r="A154" s="103"/>
      <c r="B154" s="110">
        <f t="shared" si="0"/>
        <v>2031</v>
      </c>
      <c r="C154" s="143">
        <f>[13]С2.5!$P$11</f>
        <v>0</v>
      </c>
    </row>
    <row r="155" spans="1:3" hidden="1" x14ac:dyDescent="0.2">
      <c r="A155" s="92"/>
      <c r="B155" s="110">
        <f t="shared" si="0"/>
        <v>2032</v>
      </c>
      <c r="C155" s="143">
        <f>[13]С2.5!$Q$11</f>
        <v>0</v>
      </c>
    </row>
    <row r="156" spans="1:3" hidden="1" x14ac:dyDescent="0.2">
      <c r="A156" s="92"/>
      <c r="B156" s="110">
        <f t="shared" si="0"/>
        <v>2033</v>
      </c>
      <c r="C156" s="143">
        <f>[13]С2.5!$R$11</f>
        <v>0</v>
      </c>
    </row>
    <row r="157" spans="1:3" hidden="1" x14ac:dyDescent="0.2">
      <c r="B157" s="110">
        <f t="shared" si="0"/>
        <v>2034</v>
      </c>
      <c r="C157" s="143">
        <f>[13]С2.5!$S$11</f>
        <v>0</v>
      </c>
    </row>
    <row r="158" spans="1:3" hidden="1" x14ac:dyDescent="0.2">
      <c r="B158" s="110">
        <f t="shared" si="0"/>
        <v>2035</v>
      </c>
      <c r="C158" s="143">
        <f>[13]С2.5!$T$11</f>
        <v>0</v>
      </c>
    </row>
    <row r="159" spans="1:3" hidden="1" x14ac:dyDescent="0.2">
      <c r="B159" s="110">
        <f t="shared" si="0"/>
        <v>2036</v>
      </c>
      <c r="C159" s="143">
        <f>[13]С2.5!$U$11</f>
        <v>0</v>
      </c>
    </row>
    <row r="160" spans="1:3" hidden="1" x14ac:dyDescent="0.2">
      <c r="B160" s="110">
        <f t="shared" si="0"/>
        <v>2037</v>
      </c>
      <c r="C160" s="143">
        <f>[13]С2.5!$V$11</f>
        <v>0</v>
      </c>
    </row>
    <row r="161" spans="2:3" hidden="1" x14ac:dyDescent="0.2">
      <c r="B161" s="110">
        <f t="shared" si="0"/>
        <v>2038</v>
      </c>
      <c r="C161" s="143">
        <f>[13]С2.5!$W$11</f>
        <v>0</v>
      </c>
    </row>
    <row r="162" spans="2:3" hidden="1" x14ac:dyDescent="0.2">
      <c r="B162" s="110">
        <f t="shared" si="0"/>
        <v>2039</v>
      </c>
      <c r="C162" s="143">
        <f>[13]С2.5!$X$11</f>
        <v>0</v>
      </c>
    </row>
    <row r="163" spans="2:3" hidden="1" x14ac:dyDescent="0.2">
      <c r="B163" s="110">
        <f t="shared" si="0"/>
        <v>2040</v>
      </c>
      <c r="C163" s="143">
        <f>[13]С2.5!$Y$11</f>
        <v>0</v>
      </c>
    </row>
    <row r="164" spans="2:3" hidden="1" x14ac:dyDescent="0.2">
      <c r="B164" s="110">
        <f t="shared" si="0"/>
        <v>2041</v>
      </c>
      <c r="C164" s="143">
        <f>[13]С2.5!$Z$11</f>
        <v>0</v>
      </c>
    </row>
    <row r="165" spans="2:3" hidden="1" x14ac:dyDescent="0.2">
      <c r="B165" s="110">
        <f t="shared" si="0"/>
        <v>2042</v>
      </c>
      <c r="C165" s="143">
        <f>[13]С2.5!$AA$11</f>
        <v>0</v>
      </c>
    </row>
    <row r="166" spans="2:3" hidden="1" x14ac:dyDescent="0.2">
      <c r="B166" s="110">
        <f t="shared" si="0"/>
        <v>2043</v>
      </c>
      <c r="C166" s="143">
        <f>[13]С2.5!$AB$11</f>
        <v>0</v>
      </c>
    </row>
    <row r="167" spans="2:3" hidden="1" x14ac:dyDescent="0.2">
      <c r="B167" s="110">
        <f t="shared" si="0"/>
        <v>2044</v>
      </c>
      <c r="C167" s="143">
        <f>[13]С2.5!$AC$11</f>
        <v>0</v>
      </c>
    </row>
    <row r="168" spans="2:3" hidden="1" x14ac:dyDescent="0.2">
      <c r="B168" s="110">
        <f t="shared" si="0"/>
        <v>2045</v>
      </c>
      <c r="C168" s="143">
        <f>[13]С2.5!$AD$11</f>
        <v>0</v>
      </c>
    </row>
    <row r="169" spans="2:3" hidden="1" x14ac:dyDescent="0.2">
      <c r="B169" s="110">
        <f t="shared" si="0"/>
        <v>2046</v>
      </c>
      <c r="C169" s="143">
        <f>[13]С2.5!$AE$11</f>
        <v>0</v>
      </c>
    </row>
    <row r="170" spans="2:3" hidden="1" x14ac:dyDescent="0.2">
      <c r="B170" s="110">
        <f t="shared" si="0"/>
        <v>2047</v>
      </c>
      <c r="C170" s="143">
        <f>[13]С2.5!$AF$11</f>
        <v>0</v>
      </c>
    </row>
    <row r="171" spans="2:3" hidden="1" x14ac:dyDescent="0.2">
      <c r="B171" s="110">
        <f t="shared" si="0"/>
        <v>2048</v>
      </c>
      <c r="C171" s="143">
        <f>[13]С2.5!$AG$11</f>
        <v>0</v>
      </c>
    </row>
    <row r="172" spans="2:3" hidden="1" x14ac:dyDescent="0.2">
      <c r="B172" s="110">
        <f t="shared" si="0"/>
        <v>2049</v>
      </c>
      <c r="C172" s="143">
        <f>[13]С2.5!$AH$11</f>
        <v>0</v>
      </c>
    </row>
    <row r="173" spans="2:3" hidden="1" x14ac:dyDescent="0.2">
      <c r="B173" s="110">
        <f t="shared" si="0"/>
        <v>2050</v>
      </c>
      <c r="C173" s="143">
        <f>[13]С2.5!$AI$11</f>
        <v>0</v>
      </c>
    </row>
    <row r="174" spans="2:3" hidden="1" x14ac:dyDescent="0.2">
      <c r="B174" s="110">
        <f t="shared" si="0"/>
        <v>2051</v>
      </c>
      <c r="C174" s="143">
        <f>[13]С2.5!$AJ$11</f>
        <v>0</v>
      </c>
    </row>
    <row r="175" spans="2:3" hidden="1" x14ac:dyDescent="0.2">
      <c r="B175" s="110">
        <f t="shared" si="0"/>
        <v>2052</v>
      </c>
      <c r="C175" s="143">
        <f>[13]С2.5!$AK$11</f>
        <v>0</v>
      </c>
    </row>
    <row r="176" spans="2:3" hidden="1" x14ac:dyDescent="0.2">
      <c r="B176" s="110">
        <f t="shared" si="0"/>
        <v>2053</v>
      </c>
      <c r="C176" s="143">
        <f>[13]С2.5!$AL$11</f>
        <v>0</v>
      </c>
    </row>
    <row r="177" spans="2:3" hidden="1" x14ac:dyDescent="0.2">
      <c r="B177" s="110">
        <f t="shared" si="0"/>
        <v>2054</v>
      </c>
      <c r="C177" s="143">
        <f>[13]С2.5!$AM$11</f>
        <v>0</v>
      </c>
    </row>
    <row r="178" spans="2:3" hidden="1" x14ac:dyDescent="0.2">
      <c r="B178" s="110">
        <f t="shared" si="0"/>
        <v>2055</v>
      </c>
      <c r="C178" s="143">
        <f>[13]С2.5!$AN$11</f>
        <v>0</v>
      </c>
    </row>
    <row r="179" spans="2:3" hidden="1" x14ac:dyDescent="0.2">
      <c r="B179" s="110">
        <f t="shared" si="0"/>
        <v>2056</v>
      </c>
      <c r="C179" s="143">
        <f>[13]С2.5!$AO$11</f>
        <v>0</v>
      </c>
    </row>
    <row r="180" spans="2:3" hidden="1" x14ac:dyDescent="0.2">
      <c r="B180" s="110">
        <f t="shared" si="0"/>
        <v>2057</v>
      </c>
      <c r="C180" s="143">
        <f>[13]С2.5!$AP$11</f>
        <v>0</v>
      </c>
    </row>
    <row r="181" spans="2:3" hidden="1" x14ac:dyDescent="0.2">
      <c r="B181" s="110">
        <f t="shared" si="0"/>
        <v>2058</v>
      </c>
      <c r="C181" s="143">
        <f>[13]С2.5!$AQ$11</f>
        <v>0</v>
      </c>
    </row>
    <row r="182" spans="2:3" hidden="1" x14ac:dyDescent="0.2">
      <c r="B182" s="110">
        <f t="shared" si="0"/>
        <v>2059</v>
      </c>
      <c r="C182" s="143">
        <f>[13]С2.5!$AR$11</f>
        <v>0</v>
      </c>
    </row>
    <row r="183" spans="2:3" hidden="1" x14ac:dyDescent="0.2">
      <c r="B183" s="110">
        <f t="shared" si="0"/>
        <v>2060</v>
      </c>
      <c r="C183" s="143">
        <f>[13]С2.5!$AS$11</f>
        <v>0</v>
      </c>
    </row>
    <row r="184" spans="2:3" hidden="1" x14ac:dyDescent="0.2">
      <c r="B184" s="110">
        <f t="shared" si="0"/>
        <v>2061</v>
      </c>
      <c r="C184" s="143">
        <f>[13]С2.5!$AT$11</f>
        <v>0</v>
      </c>
    </row>
    <row r="185" spans="2:3" hidden="1" x14ac:dyDescent="0.2">
      <c r="B185" s="110">
        <f t="shared" si="0"/>
        <v>2062</v>
      </c>
      <c r="C185" s="143">
        <f>[13]С2.5!$AU$11</f>
        <v>0</v>
      </c>
    </row>
    <row r="186" spans="2:3" hidden="1" x14ac:dyDescent="0.2">
      <c r="B186" s="110">
        <f t="shared" si="0"/>
        <v>2063</v>
      </c>
      <c r="C186" s="143">
        <f>[13]С2.5!$AV$11</f>
        <v>0</v>
      </c>
    </row>
    <row r="187" spans="2:3" hidden="1" x14ac:dyDescent="0.2">
      <c r="B187" s="110">
        <f t="shared" si="0"/>
        <v>2064</v>
      </c>
      <c r="C187" s="143">
        <f>[13]С2.5!$AW$11</f>
        <v>0</v>
      </c>
    </row>
    <row r="188" spans="2:3" hidden="1" x14ac:dyDescent="0.2">
      <c r="B188" s="110">
        <f t="shared" si="0"/>
        <v>2065</v>
      </c>
      <c r="C188" s="143">
        <f>[13]С2.5!$AX$11</f>
        <v>0</v>
      </c>
    </row>
    <row r="189" spans="2:3" hidden="1" x14ac:dyDescent="0.2">
      <c r="B189" s="110">
        <f t="shared" si="0"/>
        <v>2066</v>
      </c>
      <c r="C189" s="143">
        <f>[13]С2.5!$AY$11</f>
        <v>0</v>
      </c>
    </row>
    <row r="190" spans="2:3" hidden="1" x14ac:dyDescent="0.2">
      <c r="B190" s="110">
        <f t="shared" si="0"/>
        <v>2067</v>
      </c>
      <c r="C190" s="143">
        <f>[13]С2.5!$AZ$11</f>
        <v>0</v>
      </c>
    </row>
    <row r="191" spans="2:3" hidden="1" x14ac:dyDescent="0.2">
      <c r="B191" s="110">
        <f t="shared" si="0"/>
        <v>2068</v>
      </c>
      <c r="C191" s="143">
        <f>[13]С2.5!$BA$11</f>
        <v>0</v>
      </c>
    </row>
    <row r="192" spans="2:3" hidden="1" x14ac:dyDescent="0.2">
      <c r="B192" s="110">
        <f t="shared" si="0"/>
        <v>2069</v>
      </c>
      <c r="C192" s="143">
        <f>[13]С2.5!$BB$11</f>
        <v>0</v>
      </c>
    </row>
    <row r="193" spans="2:3" hidden="1" x14ac:dyDescent="0.2">
      <c r="B193" s="110">
        <f t="shared" si="0"/>
        <v>2070</v>
      </c>
      <c r="C193" s="143">
        <f>[13]С2.5!$BC$11</f>
        <v>0</v>
      </c>
    </row>
    <row r="194" spans="2:3" hidden="1" x14ac:dyDescent="0.2">
      <c r="B194" s="110">
        <f t="shared" si="0"/>
        <v>2071</v>
      </c>
      <c r="C194" s="143">
        <f>[13]С2.5!$BD$11</f>
        <v>0</v>
      </c>
    </row>
    <row r="195" spans="2:3" hidden="1" x14ac:dyDescent="0.2">
      <c r="B195" s="110">
        <f t="shared" si="0"/>
        <v>2072</v>
      </c>
      <c r="C195" s="143">
        <f>[13]С2.5!$BE$11</f>
        <v>0</v>
      </c>
    </row>
    <row r="196" spans="2:3" hidden="1" x14ac:dyDescent="0.2">
      <c r="B196" s="110">
        <f t="shared" si="0"/>
        <v>2073</v>
      </c>
      <c r="C196" s="143">
        <f>[13]С2.5!$BF$11</f>
        <v>0</v>
      </c>
    </row>
    <row r="197" spans="2:3" hidden="1" x14ac:dyDescent="0.2">
      <c r="B197" s="110">
        <f t="shared" si="0"/>
        <v>2074</v>
      </c>
      <c r="C197" s="143">
        <f>[13]С2.5!$BG$11</f>
        <v>0</v>
      </c>
    </row>
    <row r="198" spans="2:3" hidden="1" x14ac:dyDescent="0.2">
      <c r="B198" s="110">
        <f t="shared" si="0"/>
        <v>2075</v>
      </c>
      <c r="C198" s="143">
        <f>[13]С2.5!$BH$11</f>
        <v>0</v>
      </c>
    </row>
    <row r="199" spans="2:3" hidden="1" x14ac:dyDescent="0.2">
      <c r="B199" s="110">
        <f t="shared" si="0"/>
        <v>2076</v>
      </c>
      <c r="C199" s="143">
        <f>[13]С2.5!$BI$11</f>
        <v>0</v>
      </c>
    </row>
    <row r="200" spans="2:3" hidden="1" x14ac:dyDescent="0.2">
      <c r="B200" s="110">
        <f t="shared" si="0"/>
        <v>2077</v>
      </c>
      <c r="C200" s="143">
        <f>[13]С2.5!$BJ$11</f>
        <v>0</v>
      </c>
    </row>
    <row r="201" spans="2:3" hidden="1" x14ac:dyDescent="0.2">
      <c r="B201" s="110">
        <f t="shared" si="0"/>
        <v>2078</v>
      </c>
      <c r="C201" s="143">
        <f>[13]С2.5!$BK$11</f>
        <v>0</v>
      </c>
    </row>
    <row r="202" spans="2:3" hidden="1" x14ac:dyDescent="0.2">
      <c r="B202" s="110">
        <f t="shared" si="0"/>
        <v>2079</v>
      </c>
      <c r="C202" s="143">
        <f>[13]С2.5!$BL$11</f>
        <v>0</v>
      </c>
    </row>
    <row r="203" spans="2:3" hidden="1" x14ac:dyDescent="0.2">
      <c r="B203" s="110">
        <f t="shared" si="0"/>
        <v>2080</v>
      </c>
      <c r="C203" s="143">
        <f>[13]С2.5!$BM$11</f>
        <v>0</v>
      </c>
    </row>
    <row r="204" spans="2:3" hidden="1" x14ac:dyDescent="0.2">
      <c r="B204" s="110">
        <f t="shared" si="0"/>
        <v>2081</v>
      </c>
      <c r="C204" s="143">
        <f>[13]С2.5!$BN$11</f>
        <v>0</v>
      </c>
    </row>
    <row r="205" spans="2:3" hidden="1" x14ac:dyDescent="0.2">
      <c r="B205" s="110">
        <f t="shared" si="0"/>
        <v>2082</v>
      </c>
      <c r="C205" s="143">
        <f>[13]С2.5!$BO$11</f>
        <v>0</v>
      </c>
    </row>
    <row r="206" spans="2:3" hidden="1" x14ac:dyDescent="0.2">
      <c r="B206" s="110">
        <f t="shared" si="0"/>
        <v>2083</v>
      </c>
      <c r="C206" s="143">
        <f>[13]С2.5!$BP$11</f>
        <v>0</v>
      </c>
    </row>
    <row r="207" spans="2:3" hidden="1" x14ac:dyDescent="0.2">
      <c r="B207" s="110">
        <f t="shared" si="0"/>
        <v>2084</v>
      </c>
      <c r="C207" s="143">
        <f>[13]С2.5!$BQ$11</f>
        <v>0</v>
      </c>
    </row>
    <row r="208" spans="2:3" hidden="1" x14ac:dyDescent="0.2">
      <c r="B208" s="110">
        <f t="shared" ref="B208:B223" si="1">B207+1</f>
        <v>2085</v>
      </c>
      <c r="C208" s="143">
        <f>[13]С2.5!$BR$11</f>
        <v>0</v>
      </c>
    </row>
    <row r="209" spans="2:3" hidden="1" x14ac:dyDescent="0.2">
      <c r="B209" s="110">
        <f t="shared" si="1"/>
        <v>2086</v>
      </c>
      <c r="C209" s="143">
        <f>[13]С2.5!$BS$11</f>
        <v>0</v>
      </c>
    </row>
    <row r="210" spans="2:3" hidden="1" x14ac:dyDescent="0.2">
      <c r="B210" s="110">
        <f t="shared" si="1"/>
        <v>2087</v>
      </c>
      <c r="C210" s="143">
        <f>[13]С2.5!$BT$11</f>
        <v>0</v>
      </c>
    </row>
    <row r="211" spans="2:3" hidden="1" x14ac:dyDescent="0.2">
      <c r="B211" s="110">
        <f t="shared" si="1"/>
        <v>2088</v>
      </c>
      <c r="C211" s="143">
        <f>[13]С2.5!$BU$11</f>
        <v>0</v>
      </c>
    </row>
    <row r="212" spans="2:3" hidden="1" x14ac:dyDescent="0.2">
      <c r="B212" s="110">
        <f t="shared" si="1"/>
        <v>2089</v>
      </c>
      <c r="C212" s="143">
        <f>[13]С2.5!$BV$11</f>
        <v>0</v>
      </c>
    </row>
    <row r="213" spans="2:3" hidden="1" x14ac:dyDescent="0.2">
      <c r="B213" s="110">
        <f t="shared" si="1"/>
        <v>2090</v>
      </c>
      <c r="C213" s="143">
        <f>[13]С2.5!$BW$11</f>
        <v>0</v>
      </c>
    </row>
    <row r="214" spans="2:3" hidden="1" x14ac:dyDescent="0.2">
      <c r="B214" s="110">
        <f t="shared" si="1"/>
        <v>2091</v>
      </c>
      <c r="C214" s="143">
        <f>[13]С2.5!$BX$11</f>
        <v>0</v>
      </c>
    </row>
    <row r="215" spans="2:3" hidden="1" x14ac:dyDescent="0.2">
      <c r="B215" s="110">
        <f t="shared" si="1"/>
        <v>2092</v>
      </c>
      <c r="C215" s="143">
        <f>[13]С2.5!$BY$11</f>
        <v>0</v>
      </c>
    </row>
    <row r="216" spans="2:3" hidden="1" x14ac:dyDescent="0.2">
      <c r="B216" s="110">
        <f t="shared" si="1"/>
        <v>2093</v>
      </c>
      <c r="C216" s="143">
        <f>[13]С2.5!$BZ$11</f>
        <v>0</v>
      </c>
    </row>
    <row r="217" spans="2:3" hidden="1" x14ac:dyDescent="0.2">
      <c r="B217" s="110">
        <f t="shared" si="1"/>
        <v>2094</v>
      </c>
      <c r="C217" s="143">
        <f>[13]С2.5!$CA$11</f>
        <v>0</v>
      </c>
    </row>
    <row r="218" spans="2:3" hidden="1" x14ac:dyDescent="0.2">
      <c r="B218" s="110">
        <f t="shared" si="1"/>
        <v>2095</v>
      </c>
      <c r="C218" s="143">
        <f>[13]С2.5!$CB$11</f>
        <v>0</v>
      </c>
    </row>
    <row r="219" spans="2:3" hidden="1" x14ac:dyDescent="0.2">
      <c r="B219" s="110">
        <f t="shared" si="1"/>
        <v>2096</v>
      </c>
      <c r="C219" s="143">
        <f>[13]С2.5!$CC$11</f>
        <v>0</v>
      </c>
    </row>
    <row r="220" spans="2:3" hidden="1" x14ac:dyDescent="0.2">
      <c r="B220" s="110">
        <f t="shared" si="1"/>
        <v>2097</v>
      </c>
      <c r="C220" s="143">
        <f>[13]С2.5!$CD$11</f>
        <v>0</v>
      </c>
    </row>
    <row r="221" spans="2:3" hidden="1" x14ac:dyDescent="0.2">
      <c r="B221" s="110">
        <f t="shared" si="1"/>
        <v>2098</v>
      </c>
      <c r="C221" s="143">
        <f>[13]С2.5!$CE$11</f>
        <v>0</v>
      </c>
    </row>
    <row r="222" spans="2:3" hidden="1" x14ac:dyDescent="0.2">
      <c r="B222" s="110">
        <f t="shared" si="1"/>
        <v>2099</v>
      </c>
      <c r="C222" s="143">
        <f>[13]С2.5!$CF$11</f>
        <v>0</v>
      </c>
    </row>
    <row r="223" spans="2:3" ht="13.5" hidden="1" thickBot="1" x14ac:dyDescent="0.25">
      <c r="B223" s="112">
        <f t="shared" si="1"/>
        <v>2100</v>
      </c>
      <c r="C223" s="144">
        <f>[13]С2.5!$CG$11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G2" sqref="G2"/>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[2]И1!D13</f>
        <v>Субъект Российской Федерации</v>
      </c>
      <c r="C4" s="10" t="str">
        <f>[2]И1!E13</f>
        <v>Новосибирская область</v>
      </c>
    </row>
    <row r="5" spans="1:3" x14ac:dyDescent="0.2">
      <c r="A5" s="8"/>
      <c r="B5" s="9" t="str">
        <f>[2]И1!D14</f>
        <v>Тип муниципального образования (выберите из списка)</v>
      </c>
      <c r="C5" s="10" t="str">
        <f>[2]И1!E14</f>
        <v>село Зюзя</v>
      </c>
    </row>
    <row r="6" spans="1:3" x14ac:dyDescent="0.2">
      <c r="A6" s="8"/>
      <c r="B6" s="9" t="str">
        <f>IF([2]И1!E15="","",[2]И1!D15)</f>
        <v/>
      </c>
      <c r="C6" s="10" t="str">
        <f>IF([2]И1!E15="","",[2]И1!E15)</f>
        <v/>
      </c>
    </row>
    <row r="7" spans="1:3" x14ac:dyDescent="0.2">
      <c r="A7" s="8"/>
      <c r="B7" s="9" t="str">
        <f>[2]И1!D16</f>
        <v>Код ОКТМО</v>
      </c>
      <c r="C7" s="11" t="str">
        <f>[2]И1!E16</f>
        <v>50604402101</v>
      </c>
    </row>
    <row r="8" spans="1:3" x14ac:dyDescent="0.2">
      <c r="A8" s="8"/>
      <c r="B8" s="12" t="str">
        <f>[2]И1!D17</f>
        <v>Система теплоснабжения</v>
      </c>
      <c r="C8" s="13">
        <f>[2]И1!E17</f>
        <v>0</v>
      </c>
    </row>
    <row r="9" spans="1:3" x14ac:dyDescent="0.2">
      <c r="A9" s="8"/>
      <c r="B9" s="9" t="str">
        <f>[2]И1!D8</f>
        <v>Период регулирования (i)-й</v>
      </c>
      <c r="C9" s="14">
        <f>[2]И1!E8</f>
        <v>2023</v>
      </c>
    </row>
    <row r="10" spans="1:3" x14ac:dyDescent="0.2">
      <c r="A10" s="8"/>
      <c r="B10" s="9" t="str">
        <f>[2]И1!D9</f>
        <v>Период регулирования (i-1)-й</v>
      </c>
      <c r="C10" s="14">
        <f>[2]И1!E9</f>
        <v>2022</v>
      </c>
    </row>
    <row r="11" spans="1:3" x14ac:dyDescent="0.2">
      <c r="A11" s="8"/>
      <c r="B11" s="9" t="str">
        <f>[2]И1!D10</f>
        <v>Период регулирования (i-2)-й</v>
      </c>
      <c r="C11" s="14">
        <f>[2]И1!E10</f>
        <v>2021</v>
      </c>
    </row>
    <row r="12" spans="1:3" x14ac:dyDescent="0.2">
      <c r="A12" s="8"/>
      <c r="B12" s="9" t="str">
        <f>[2]И1!D11</f>
        <v>Базовый год (б)</v>
      </c>
      <c r="C12" s="14">
        <f>[2]И1!E11</f>
        <v>2019</v>
      </c>
    </row>
    <row r="13" spans="1:3" ht="38.25" x14ac:dyDescent="0.2">
      <c r="A13" s="8"/>
      <c r="B13" s="9" t="str">
        <f>[2]И1!D18</f>
        <v>Вид топлива, использование которого преобладает в системе теплоснабжения</v>
      </c>
      <c r="C13" s="15" t="str">
        <f>[2]С1.1!E13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4179.65083049441</v>
      </c>
    </row>
    <row r="18" spans="1:3" ht="42.75" x14ac:dyDescent="0.2">
      <c r="A18" s="23" t="s">
        <v>8</v>
      </c>
      <c r="B18" s="26" t="s">
        <v>9</v>
      </c>
      <c r="C18" s="27">
        <f>[2]С1!F12</f>
        <v>1021.1642462877221</v>
      </c>
    </row>
    <row r="19" spans="1:3" ht="42.75" x14ac:dyDescent="0.2">
      <c r="A19" s="23" t="s">
        <v>10</v>
      </c>
      <c r="B19" s="26" t="s">
        <v>11</v>
      </c>
      <c r="C19" s="27">
        <f>[2]С2!F12</f>
        <v>2113.4880319770141</v>
      </c>
    </row>
    <row r="20" spans="1:3" ht="30" x14ac:dyDescent="0.2">
      <c r="A20" s="23" t="s">
        <v>12</v>
      </c>
      <c r="B20" s="26" t="s">
        <v>13</v>
      </c>
      <c r="C20" s="27">
        <f>[2]С3!F12</f>
        <v>505.81370335098825</v>
      </c>
    </row>
    <row r="21" spans="1:3" ht="42.75" x14ac:dyDescent="0.2">
      <c r="A21" s="23" t="s">
        <v>14</v>
      </c>
      <c r="B21" s="26" t="s">
        <v>235</v>
      </c>
      <c r="C21" s="27">
        <f>[2]С4!F12</f>
        <v>457.23091102585397</v>
      </c>
    </row>
    <row r="22" spans="1:3" ht="30" x14ac:dyDescent="0.2">
      <c r="A22" s="23" t="s">
        <v>16</v>
      </c>
      <c r="B22" s="26" t="s">
        <v>236</v>
      </c>
      <c r="C22" s="27">
        <f>[2]С5!F12</f>
        <v>81.953937852831572</v>
      </c>
    </row>
    <row r="23" spans="1:3" ht="43.5" thickBot="1" x14ac:dyDescent="0.25">
      <c r="A23" s="28" t="s">
        <v>18</v>
      </c>
      <c r="B23" s="29" t="s">
        <v>237</v>
      </c>
      <c r="C23" s="30" t="str">
        <f>[2]С6!F12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[2]С1.1!E16</f>
        <v>5100</v>
      </c>
    </row>
    <row r="29" spans="1:3" ht="42.75" x14ac:dyDescent="0.2">
      <c r="A29" s="23" t="s">
        <v>10</v>
      </c>
      <c r="B29" s="35" t="s">
        <v>238</v>
      </c>
      <c r="C29" s="36">
        <f>[2]С1.1!E27</f>
        <v>2745.74</v>
      </c>
    </row>
    <row r="30" spans="1:3" ht="17.25" x14ac:dyDescent="0.2">
      <c r="A30" s="23" t="s">
        <v>12</v>
      </c>
      <c r="B30" s="35" t="s">
        <v>29</v>
      </c>
      <c r="C30" s="38">
        <f>[2]С1.1!E19</f>
        <v>0.59499999999999997</v>
      </c>
    </row>
    <row r="31" spans="1:3" ht="17.25" x14ac:dyDescent="0.2">
      <c r="A31" s="23" t="s">
        <v>14</v>
      </c>
      <c r="B31" s="35" t="s">
        <v>30</v>
      </c>
      <c r="C31" s="38">
        <f>[2]С1.1!E20</f>
        <v>-0.113</v>
      </c>
    </row>
    <row r="32" spans="1:3" ht="30" x14ac:dyDescent="0.2">
      <c r="A32" s="23" t="s">
        <v>16</v>
      </c>
      <c r="B32" s="39" t="s">
        <v>239</v>
      </c>
      <c r="C32" s="124">
        <f>[2]С1!F13</f>
        <v>176.4</v>
      </c>
    </row>
    <row r="33" spans="1:3" x14ac:dyDescent="0.2">
      <c r="A33" s="23" t="s">
        <v>18</v>
      </c>
      <c r="B33" s="39" t="s">
        <v>32</v>
      </c>
      <c r="C33" s="41">
        <f>[2]С1!F16</f>
        <v>7000</v>
      </c>
    </row>
    <row r="34" spans="1:3" ht="14.25" x14ac:dyDescent="0.2">
      <c r="A34" s="23" t="s">
        <v>33</v>
      </c>
      <c r="B34" s="43" t="s">
        <v>240</v>
      </c>
      <c r="C34" s="44">
        <f>[2]С1!F17</f>
        <v>0.72857142857142854</v>
      </c>
    </row>
    <row r="35" spans="1:3" ht="15.75" x14ac:dyDescent="0.2">
      <c r="A35" s="125" t="s">
        <v>35</v>
      </c>
      <c r="B35" s="46" t="s">
        <v>36</v>
      </c>
      <c r="C35" s="44">
        <f>[2]С1!F20</f>
        <v>21.588411179999994</v>
      </c>
    </row>
    <row r="36" spans="1:3" ht="15.75" x14ac:dyDescent="0.2">
      <c r="A36" s="125" t="s">
        <v>37</v>
      </c>
      <c r="B36" s="47" t="s">
        <v>38</v>
      </c>
      <c r="C36" s="44">
        <f>[2]С1!F21</f>
        <v>20.818139999999996</v>
      </c>
    </row>
    <row r="37" spans="1:3" ht="14.25" x14ac:dyDescent="0.2">
      <c r="A37" s="125" t="s">
        <v>39</v>
      </c>
      <c r="B37" s="48" t="s">
        <v>40</v>
      </c>
      <c r="C37" s="44">
        <f>[2]С1!F22</f>
        <v>1.0369999999999999</v>
      </c>
    </row>
    <row r="38" spans="1:3" ht="53.25" thickBot="1" x14ac:dyDescent="0.25">
      <c r="A38" s="28" t="s">
        <v>41</v>
      </c>
      <c r="B38" s="49" t="s">
        <v>42</v>
      </c>
      <c r="C38" s="50">
        <f>[2]С1!F23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[2]С2.1!E12</f>
        <v>V</v>
      </c>
    </row>
    <row r="42" spans="1:3" ht="25.5" x14ac:dyDescent="0.2">
      <c r="A42" s="23" t="s">
        <v>47</v>
      </c>
      <c r="B42" s="35" t="s">
        <v>48</v>
      </c>
      <c r="C42" s="55" t="str">
        <f>[2]С2.1!E13</f>
        <v>6 и менее баллов</v>
      </c>
    </row>
    <row r="43" spans="1:3" ht="25.5" x14ac:dyDescent="0.2">
      <c r="A43" s="23" t="s">
        <v>49</v>
      </c>
      <c r="B43" s="35" t="s">
        <v>228</v>
      </c>
      <c r="C43" s="55" t="str">
        <f>[2]С2.1!E14</f>
        <v>от 200 до 500</v>
      </c>
    </row>
    <row r="44" spans="1:3" ht="25.5" x14ac:dyDescent="0.2">
      <c r="A44" s="23" t="s">
        <v>51</v>
      </c>
      <c r="B44" s="35" t="s">
        <v>229</v>
      </c>
      <c r="C44" s="56" t="str">
        <f>[2]С2.1!E15</f>
        <v>нет</v>
      </c>
    </row>
    <row r="45" spans="1:3" ht="30" x14ac:dyDescent="0.2">
      <c r="A45" s="23" t="s">
        <v>53</v>
      </c>
      <c r="B45" s="35" t="s">
        <v>54</v>
      </c>
      <c r="C45" s="36">
        <f>[2]С2!F18</f>
        <v>32402.627334033532</v>
      </c>
    </row>
    <row r="46" spans="1:3" ht="30" x14ac:dyDescent="0.2">
      <c r="A46" s="23" t="s">
        <v>55</v>
      </c>
      <c r="B46" s="57" t="s">
        <v>56</v>
      </c>
      <c r="C46" s="36">
        <f>IF([2]С2!F19&gt;0,[2]С2!F19,[2]С2!F20)</f>
        <v>23441.524932855718</v>
      </c>
    </row>
    <row r="47" spans="1:3" ht="25.5" x14ac:dyDescent="0.2">
      <c r="A47" s="23" t="s">
        <v>57</v>
      </c>
      <c r="B47" s="58" t="s">
        <v>58</v>
      </c>
      <c r="C47" s="36">
        <f>[2]С2.1!E19</f>
        <v>-38</v>
      </c>
    </row>
    <row r="48" spans="1:3" ht="25.5" x14ac:dyDescent="0.2">
      <c r="A48" s="23" t="s">
        <v>59</v>
      </c>
      <c r="B48" s="58" t="s">
        <v>60</v>
      </c>
      <c r="C48" s="36" t="str">
        <f>[2]С2.1!E22</f>
        <v>нет</v>
      </c>
    </row>
    <row r="49" spans="1:3" ht="38.25" x14ac:dyDescent="0.2">
      <c r="A49" s="23" t="s">
        <v>61</v>
      </c>
      <c r="B49" s="59" t="s">
        <v>62</v>
      </c>
      <c r="C49" s="36">
        <f>[2]С2.2!E10</f>
        <v>1287</v>
      </c>
    </row>
    <row r="50" spans="1:3" ht="25.5" x14ac:dyDescent="0.2">
      <c r="A50" s="23" t="s">
        <v>63</v>
      </c>
      <c r="B50" s="60" t="s">
        <v>64</v>
      </c>
      <c r="C50" s="36">
        <f>[2]С2.2!E12</f>
        <v>5.97</v>
      </c>
    </row>
    <row r="51" spans="1:3" ht="52.5" x14ac:dyDescent="0.2">
      <c r="A51" s="23" t="s">
        <v>65</v>
      </c>
      <c r="B51" s="61" t="s">
        <v>66</v>
      </c>
      <c r="C51" s="36">
        <f>[2]С2.2!E13</f>
        <v>1</v>
      </c>
    </row>
    <row r="52" spans="1:3" ht="27.75" x14ac:dyDescent="0.2">
      <c r="A52" s="23" t="s">
        <v>67</v>
      </c>
      <c r="B52" s="60" t="s">
        <v>68</v>
      </c>
      <c r="C52" s="36">
        <f>[2]С2.2!E14</f>
        <v>12104</v>
      </c>
    </row>
    <row r="53" spans="1:3" ht="25.5" x14ac:dyDescent="0.2">
      <c r="A53" s="23" t="s">
        <v>69</v>
      </c>
      <c r="B53" s="61" t="s">
        <v>70</v>
      </c>
      <c r="C53" s="38">
        <f>[2]С2.2!E15</f>
        <v>4.8000000000000001E-2</v>
      </c>
    </row>
    <row r="54" spans="1:3" x14ac:dyDescent="0.2">
      <c r="A54" s="23" t="s">
        <v>71</v>
      </c>
      <c r="B54" s="61" t="s">
        <v>72</v>
      </c>
      <c r="C54" s="36">
        <f>[2]С2.2!E16</f>
        <v>1</v>
      </c>
    </row>
    <row r="55" spans="1:3" ht="15.75" x14ac:dyDescent="0.2">
      <c r="A55" s="23" t="s">
        <v>73</v>
      </c>
      <c r="B55" s="63" t="s">
        <v>74</v>
      </c>
      <c r="C55" s="36">
        <f>[2]С2!F21</f>
        <v>1</v>
      </c>
    </row>
    <row r="56" spans="1:3" ht="30" x14ac:dyDescent="0.2">
      <c r="A56" s="64" t="s">
        <v>75</v>
      </c>
      <c r="B56" s="35" t="s">
        <v>241</v>
      </c>
      <c r="C56" s="36">
        <f>[2]С2!F13</f>
        <v>169640.22915965237</v>
      </c>
    </row>
    <row r="57" spans="1:3" ht="30" x14ac:dyDescent="0.2">
      <c r="A57" s="64" t="s">
        <v>77</v>
      </c>
      <c r="B57" s="63" t="s">
        <v>242</v>
      </c>
      <c r="C57" s="36">
        <f>[2]С2!F14</f>
        <v>113455</v>
      </c>
    </row>
    <row r="58" spans="1:3" ht="15.75" x14ac:dyDescent="0.2">
      <c r="A58" s="64" t="s">
        <v>79</v>
      </c>
      <c r="B58" s="65" t="s">
        <v>80</v>
      </c>
      <c r="C58" s="44">
        <f>[2]С2!F15</f>
        <v>1.071</v>
      </c>
    </row>
    <row r="59" spans="1:3" ht="15.75" x14ac:dyDescent="0.2">
      <c r="A59" s="64" t="s">
        <v>81</v>
      </c>
      <c r="B59" s="65" t="s">
        <v>82</v>
      </c>
      <c r="C59" s="44">
        <f>[2]С2!F16</f>
        <v>1</v>
      </c>
    </row>
    <row r="60" spans="1:3" ht="17.25" x14ac:dyDescent="0.2">
      <c r="A60" s="64" t="s">
        <v>83</v>
      </c>
      <c r="B60" s="63" t="s">
        <v>84</v>
      </c>
      <c r="C60" s="36">
        <f>[2]С2!F17</f>
        <v>1.01</v>
      </c>
    </row>
    <row r="61" spans="1:3" s="70" customFormat="1" ht="14.25" x14ac:dyDescent="0.2">
      <c r="A61" s="64" t="s">
        <v>85</v>
      </c>
      <c r="B61" s="68" t="s">
        <v>86</v>
      </c>
      <c r="C61" s="69">
        <f>[2]С2!F33</f>
        <v>10</v>
      </c>
    </row>
    <row r="62" spans="1:3" ht="30" x14ac:dyDescent="0.2">
      <c r="A62" s="64" t="s">
        <v>87</v>
      </c>
      <c r="B62" s="71" t="s">
        <v>88</v>
      </c>
      <c r="C62" s="36">
        <f>[2]С2!F26</f>
        <v>1966.4220225005531</v>
      </c>
    </row>
    <row r="63" spans="1:3" ht="17.25" x14ac:dyDescent="0.2">
      <c r="A63" s="64" t="s">
        <v>89</v>
      </c>
      <c r="B63" s="57" t="s">
        <v>243</v>
      </c>
      <c r="C63" s="36">
        <f>[2]С2!F27</f>
        <v>0.33871394199999999</v>
      </c>
    </row>
    <row r="64" spans="1:3" ht="17.25" x14ac:dyDescent="0.2">
      <c r="A64" s="64" t="s">
        <v>91</v>
      </c>
      <c r="B64" s="63" t="s">
        <v>244</v>
      </c>
      <c r="C64" s="69">
        <f>[2]С2!F28</f>
        <v>4200</v>
      </c>
    </row>
    <row r="65" spans="1:3" ht="42.75" x14ac:dyDescent="0.2">
      <c r="A65" s="64" t="s">
        <v>93</v>
      </c>
      <c r="B65" s="35" t="s">
        <v>245</v>
      </c>
      <c r="C65" s="36">
        <f>[2]С2!F22</f>
        <v>35717.748653137714</v>
      </c>
    </row>
    <row r="66" spans="1:3" ht="30" x14ac:dyDescent="0.2">
      <c r="A66" s="64" t="s">
        <v>95</v>
      </c>
      <c r="B66" s="65" t="s">
        <v>246</v>
      </c>
      <c r="C66" s="36">
        <f>[2]С2!F23</f>
        <v>1990</v>
      </c>
    </row>
    <row r="67" spans="1:3" ht="30" x14ac:dyDescent="0.2">
      <c r="A67" s="64" t="s">
        <v>97</v>
      </c>
      <c r="B67" s="57" t="s">
        <v>98</v>
      </c>
      <c r="C67" s="36">
        <f>[2]С2.1!E27</f>
        <v>14307.876789999998</v>
      </c>
    </row>
    <row r="68" spans="1:3" ht="38.25" x14ac:dyDescent="0.2">
      <c r="A68" s="64" t="s">
        <v>99</v>
      </c>
      <c r="B68" s="72" t="s">
        <v>100</v>
      </c>
      <c r="C68" s="56">
        <f>[2]С2.3!E21</f>
        <v>0</v>
      </c>
    </row>
    <row r="69" spans="1:3" ht="25.5" x14ac:dyDescent="0.2">
      <c r="A69" s="64" t="s">
        <v>101</v>
      </c>
      <c r="B69" s="73" t="s">
        <v>102</v>
      </c>
      <c r="C69" s="74">
        <f>[2]С2.3!E11</f>
        <v>9.89</v>
      </c>
    </row>
    <row r="70" spans="1:3" ht="25.5" x14ac:dyDescent="0.2">
      <c r="A70" s="64" t="s">
        <v>103</v>
      </c>
      <c r="B70" s="73" t="s">
        <v>104</v>
      </c>
      <c r="C70" s="69">
        <f>[2]С2.3!E13</f>
        <v>300</v>
      </c>
    </row>
    <row r="71" spans="1:3" ht="25.5" x14ac:dyDescent="0.2">
      <c r="A71" s="64" t="s">
        <v>105</v>
      </c>
      <c r="B71" s="72" t="s">
        <v>106</v>
      </c>
      <c r="C71" s="75">
        <f>IF([2]С2.3!E22&gt;0,[2]С2.3!E22,[2]С2.3!E14)</f>
        <v>61211</v>
      </c>
    </row>
    <row r="72" spans="1:3" ht="38.25" x14ac:dyDescent="0.2">
      <c r="A72" s="64" t="s">
        <v>107</v>
      </c>
      <c r="B72" s="72" t="s">
        <v>108</v>
      </c>
      <c r="C72" s="75">
        <f>IF([2]С2.3!E23&gt;0,[2]С2.3!E23,[2]С2.3!E15)</f>
        <v>45675</v>
      </c>
    </row>
    <row r="73" spans="1:3" ht="30" x14ac:dyDescent="0.2">
      <c r="A73" s="64" t="s">
        <v>109</v>
      </c>
      <c r="B73" s="57" t="s">
        <v>110</v>
      </c>
      <c r="C73" s="36">
        <f>[2]С2.1!E28</f>
        <v>9541.9567200000001</v>
      </c>
    </row>
    <row r="74" spans="1:3" ht="38.25" x14ac:dyDescent="0.2">
      <c r="A74" s="64" t="s">
        <v>111</v>
      </c>
      <c r="B74" s="72" t="s">
        <v>112</v>
      </c>
      <c r="C74" s="56">
        <f>[2]С2.3!E25</f>
        <v>0</v>
      </c>
    </row>
    <row r="75" spans="1:3" ht="25.5" x14ac:dyDescent="0.2">
      <c r="A75" s="64" t="s">
        <v>113</v>
      </c>
      <c r="B75" s="73" t="s">
        <v>114</v>
      </c>
      <c r="C75" s="74">
        <f>[2]С2.3!E12</f>
        <v>0.56000000000000005</v>
      </c>
    </row>
    <row r="76" spans="1:3" ht="25.5" x14ac:dyDescent="0.2">
      <c r="A76" s="64" t="s">
        <v>115</v>
      </c>
      <c r="B76" s="73" t="s">
        <v>104</v>
      </c>
      <c r="C76" s="69">
        <f>[2]С2.3!E13</f>
        <v>300</v>
      </c>
    </row>
    <row r="77" spans="1:3" ht="25.5" x14ac:dyDescent="0.2">
      <c r="A77" s="64" t="s">
        <v>116</v>
      </c>
      <c r="B77" s="76" t="s">
        <v>117</v>
      </c>
      <c r="C77" s="75">
        <f>IF([2]С2.3!E26&gt;0,[2]С2.3!E26,[2]С2.3!E16)</f>
        <v>65637</v>
      </c>
    </row>
    <row r="78" spans="1:3" ht="38.25" x14ac:dyDescent="0.2">
      <c r="A78" s="64" t="s">
        <v>118</v>
      </c>
      <c r="B78" s="76" t="s">
        <v>119</v>
      </c>
      <c r="C78" s="75">
        <f>IF([2]С2.3!E27&gt;0,[2]С2.3!E27,[2]С2.3!E17)</f>
        <v>31684</v>
      </c>
    </row>
    <row r="79" spans="1:3" ht="17.25" x14ac:dyDescent="0.2">
      <c r="A79" s="64" t="s">
        <v>122</v>
      </c>
      <c r="B79" s="35" t="s">
        <v>123</v>
      </c>
      <c r="C79" s="38">
        <f>[2]С2!F29</f>
        <v>0.128978033685065</v>
      </c>
    </row>
    <row r="80" spans="1:3" ht="30" x14ac:dyDescent="0.2">
      <c r="A80" s="64" t="s">
        <v>124</v>
      </c>
      <c r="B80" s="57" t="s">
        <v>125</v>
      </c>
      <c r="C80" s="77">
        <f>[2]С2!F30</f>
        <v>0.11668498168498169</v>
      </c>
    </row>
    <row r="81" spans="1:3" ht="17.25" x14ac:dyDescent="0.2">
      <c r="A81" s="64" t="s">
        <v>126</v>
      </c>
      <c r="B81" s="78" t="s">
        <v>127</v>
      </c>
      <c r="C81" s="38">
        <f>[2]С2!F31</f>
        <v>0.13880000000000001</v>
      </c>
    </row>
    <row r="82" spans="1:3" s="70" customFormat="1" ht="18" thickBot="1" x14ac:dyDescent="0.25">
      <c r="A82" s="79" t="s">
        <v>128</v>
      </c>
      <c r="B82" s="80" t="s">
        <v>129</v>
      </c>
      <c r="C82" s="81">
        <f>[2]С2!F32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[2]С3!F14</f>
        <v>7037.0456820584268</v>
      </c>
    </row>
    <row r="86" spans="1:3" s="70" customFormat="1" ht="42.75" x14ac:dyDescent="0.2">
      <c r="A86" s="83" t="s">
        <v>134</v>
      </c>
      <c r="B86" s="57" t="s">
        <v>135</v>
      </c>
      <c r="C86" s="84">
        <f>[2]С3!F15</f>
        <v>0.2</v>
      </c>
    </row>
    <row r="87" spans="1:3" s="70" customFormat="1" ht="14.25" x14ac:dyDescent="0.2">
      <c r="A87" s="83" t="s">
        <v>136</v>
      </c>
      <c r="B87" s="85" t="s">
        <v>137</v>
      </c>
      <c r="C87" s="69">
        <f>[2]С3!F18</f>
        <v>15</v>
      </c>
    </row>
    <row r="88" spans="1:3" s="70" customFormat="1" ht="17.25" x14ac:dyDescent="0.2">
      <c r="A88" s="83" t="s">
        <v>138</v>
      </c>
      <c r="B88" s="35" t="s">
        <v>139</v>
      </c>
      <c r="C88" s="36">
        <f>[2]С3!F19</f>
        <v>3487.1555421534131</v>
      </c>
    </row>
    <row r="89" spans="1:3" s="70" customFormat="1" ht="55.5" x14ac:dyDescent="0.2">
      <c r="A89" s="83" t="s">
        <v>140</v>
      </c>
      <c r="B89" s="57" t="s">
        <v>141</v>
      </c>
      <c r="C89" s="86">
        <f>[2]С3!F20</f>
        <v>2.1999999999999999E-2</v>
      </c>
    </row>
    <row r="90" spans="1:3" s="70" customFormat="1" ht="14.25" x14ac:dyDescent="0.2">
      <c r="A90" s="83" t="s">
        <v>142</v>
      </c>
      <c r="B90" s="63" t="s">
        <v>86</v>
      </c>
      <c r="C90" s="69">
        <f>[2]С3!F21</f>
        <v>10</v>
      </c>
    </row>
    <row r="91" spans="1:3" s="70" customFormat="1" ht="17.25" x14ac:dyDescent="0.2">
      <c r="A91" s="83" t="s">
        <v>143</v>
      </c>
      <c r="B91" s="35" t="s">
        <v>144</v>
      </c>
      <c r="C91" s="36">
        <f>[2]С3!F22</f>
        <v>5.8992660675016593</v>
      </c>
    </row>
    <row r="92" spans="1:3" s="70" customFormat="1" ht="55.5" x14ac:dyDescent="0.2">
      <c r="A92" s="83" t="s">
        <v>145</v>
      </c>
      <c r="B92" s="57" t="s">
        <v>146</v>
      </c>
      <c r="C92" s="86">
        <f>[2]С3!F23</f>
        <v>3.0000000000000001E-3</v>
      </c>
    </row>
    <row r="93" spans="1:3" s="70" customFormat="1" ht="27.75" thickBot="1" x14ac:dyDescent="0.25">
      <c r="A93" s="87" t="s">
        <v>147</v>
      </c>
      <c r="B93" s="88" t="s">
        <v>247</v>
      </c>
      <c r="C93" s="89">
        <f>[2]С3!F24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[2]С4!F16</f>
        <v>1652.5</v>
      </c>
    </row>
    <row r="97" spans="1:3" ht="30" x14ac:dyDescent="0.2">
      <c r="A97" s="64" t="s">
        <v>152</v>
      </c>
      <c r="B97" s="63" t="s">
        <v>249</v>
      </c>
      <c r="C97" s="36">
        <f>[2]С4!F17</f>
        <v>73547</v>
      </c>
    </row>
    <row r="98" spans="1:3" ht="17.25" x14ac:dyDescent="0.2">
      <c r="A98" s="64" t="s">
        <v>154</v>
      </c>
      <c r="B98" s="63" t="s">
        <v>155</v>
      </c>
      <c r="C98" s="44">
        <f>[2]С4!F18</f>
        <v>0.02</v>
      </c>
    </row>
    <row r="99" spans="1:3" ht="30" x14ac:dyDescent="0.2">
      <c r="A99" s="64" t="s">
        <v>156</v>
      </c>
      <c r="B99" s="63" t="s">
        <v>157</v>
      </c>
      <c r="C99" s="36">
        <f>[2]С4!F19</f>
        <v>12104</v>
      </c>
    </row>
    <row r="100" spans="1:3" ht="31.5" x14ac:dyDescent="0.2">
      <c r="A100" s="64" t="s">
        <v>158</v>
      </c>
      <c r="B100" s="63" t="s">
        <v>159</v>
      </c>
      <c r="C100" s="44">
        <f>[2]С4!F20</f>
        <v>1.4999999999999999E-2</v>
      </c>
    </row>
    <row r="101" spans="1:3" ht="30" x14ac:dyDescent="0.2">
      <c r="A101" s="64" t="s">
        <v>160</v>
      </c>
      <c r="B101" s="35" t="s">
        <v>250</v>
      </c>
      <c r="C101" s="36">
        <f>[2]С4!F21</f>
        <v>1933.1949342509995</v>
      </c>
    </row>
    <row r="102" spans="1:3" ht="24" customHeight="1" x14ac:dyDescent="0.2">
      <c r="A102" s="64" t="s">
        <v>162</v>
      </c>
      <c r="B102" s="57" t="s">
        <v>163</v>
      </c>
      <c r="C102" s="37">
        <f>IF([2]С4.2!F8="да",[2]С4.2!D21,[2]С4.2!D15)</f>
        <v>0</v>
      </c>
    </row>
    <row r="103" spans="1:3" ht="68.25" x14ac:dyDescent="0.2">
      <c r="A103" s="64" t="s">
        <v>164</v>
      </c>
      <c r="B103" s="57" t="s">
        <v>165</v>
      </c>
      <c r="C103" s="36">
        <f>[2]С4!F22</f>
        <v>3.6112641666666665</v>
      </c>
    </row>
    <row r="104" spans="1:3" ht="30" x14ac:dyDescent="0.2">
      <c r="A104" s="64" t="s">
        <v>166</v>
      </c>
      <c r="B104" s="63" t="s">
        <v>251</v>
      </c>
      <c r="C104" s="36">
        <f>[2]С4!F23</f>
        <v>180</v>
      </c>
    </row>
    <row r="105" spans="1:3" ht="14.25" x14ac:dyDescent="0.2">
      <c r="A105" s="64" t="s">
        <v>168</v>
      </c>
      <c r="B105" s="57" t="s">
        <v>169</v>
      </c>
      <c r="C105" s="36">
        <f>[2]С4!F24</f>
        <v>8497.1999999999989</v>
      </c>
    </row>
    <row r="106" spans="1:3" ht="14.25" x14ac:dyDescent="0.2">
      <c r="A106" s="64" t="s">
        <v>170</v>
      </c>
      <c r="B106" s="63" t="s">
        <v>171</v>
      </c>
      <c r="C106" s="44">
        <f>[2]С4!F25</f>
        <v>0.35</v>
      </c>
    </row>
    <row r="107" spans="1:3" ht="17.25" x14ac:dyDescent="0.2">
      <c r="A107" s="64" t="s">
        <v>172</v>
      </c>
      <c r="B107" s="35" t="s">
        <v>173</v>
      </c>
      <c r="C107" s="36">
        <f>[2]С4!F26</f>
        <v>61.719059999999999</v>
      </c>
    </row>
    <row r="108" spans="1:3" ht="25.5" x14ac:dyDescent="0.2">
      <c r="A108" s="64" t="s">
        <v>174</v>
      </c>
      <c r="B108" s="57" t="s">
        <v>100</v>
      </c>
      <c r="C108" s="37">
        <f>[2]С4.3!E16</f>
        <v>0</v>
      </c>
    </row>
    <row r="109" spans="1:3" ht="25.5" x14ac:dyDescent="0.2">
      <c r="A109" s="64" t="s">
        <v>175</v>
      </c>
      <c r="B109" s="57" t="s">
        <v>176</v>
      </c>
      <c r="C109" s="36">
        <f>[2]С4.3!E17</f>
        <v>16.5</v>
      </c>
    </row>
    <row r="110" spans="1:3" ht="38.25" x14ac:dyDescent="0.2">
      <c r="A110" s="64" t="s">
        <v>177</v>
      </c>
      <c r="B110" s="57" t="s">
        <v>112</v>
      </c>
      <c r="C110" s="37">
        <f>[2]С4.3!E18</f>
        <v>0</v>
      </c>
    </row>
    <row r="111" spans="1:3" x14ac:dyDescent="0.2">
      <c r="A111" s="64" t="s">
        <v>178</v>
      </c>
      <c r="B111" s="57" t="s">
        <v>179</v>
      </c>
      <c r="C111" s="36">
        <f>[2]С4.3!E19</f>
        <v>18.89</v>
      </c>
    </row>
    <row r="112" spans="1:3" x14ac:dyDescent="0.2">
      <c r="A112" s="64" t="s">
        <v>180</v>
      </c>
      <c r="B112" s="63" t="s">
        <v>181</v>
      </c>
      <c r="C112" s="36">
        <f>[2]С4.3!E11</f>
        <v>1871</v>
      </c>
    </row>
    <row r="113" spans="1:3" x14ac:dyDescent="0.2">
      <c r="A113" s="64" t="s">
        <v>182</v>
      </c>
      <c r="B113" s="63" t="s">
        <v>183</v>
      </c>
      <c r="C113" s="56">
        <f>[2]С4.3!E12</f>
        <v>1636</v>
      </c>
    </row>
    <row r="114" spans="1:3" x14ac:dyDescent="0.2">
      <c r="A114" s="64" t="s">
        <v>184</v>
      </c>
      <c r="B114" s="63" t="s">
        <v>185</v>
      </c>
      <c r="C114" s="56">
        <f>[2]С4.3!E13</f>
        <v>204</v>
      </c>
    </row>
    <row r="115" spans="1:3" ht="30" x14ac:dyDescent="0.2">
      <c r="A115" s="64" t="s">
        <v>186</v>
      </c>
      <c r="B115" s="35" t="s">
        <v>252</v>
      </c>
      <c r="C115" s="36">
        <f>[2]С4!F27</f>
        <v>1603.1789008067842</v>
      </c>
    </row>
    <row r="116" spans="1:3" ht="25.5" x14ac:dyDescent="0.2">
      <c r="A116" s="64" t="s">
        <v>188</v>
      </c>
      <c r="B116" s="57" t="s">
        <v>230</v>
      </c>
      <c r="C116" s="36">
        <f>[2]С4!F28</f>
        <v>1231.3202003124302</v>
      </c>
    </row>
    <row r="117" spans="1:3" ht="42.75" x14ac:dyDescent="0.2">
      <c r="A117" s="64" t="s">
        <v>190</v>
      </c>
      <c r="B117" s="57" t="s">
        <v>191</v>
      </c>
      <c r="C117" s="36">
        <f>[2]С4!F29</f>
        <v>371.85870049435397</v>
      </c>
    </row>
    <row r="118" spans="1:3" ht="30" x14ac:dyDescent="0.2">
      <c r="A118" s="64" t="s">
        <v>192</v>
      </c>
      <c r="B118" s="43" t="s">
        <v>193</v>
      </c>
      <c r="C118" s="36">
        <f>[2]С4!F30</f>
        <v>2260.9352894882477</v>
      </c>
    </row>
    <row r="119" spans="1:3" ht="42.75" x14ac:dyDescent="0.2">
      <c r="A119" s="64" t="s">
        <v>231</v>
      </c>
      <c r="B119" s="94" t="s">
        <v>253</v>
      </c>
      <c r="C119" s="36">
        <f>[2]С4!F33</f>
        <v>1505.1524979548594</v>
      </c>
    </row>
    <row r="120" spans="1:3" ht="30" x14ac:dyDescent="0.2">
      <c r="A120" s="64" t="s">
        <v>232</v>
      </c>
      <c r="B120" s="128" t="s">
        <v>254</v>
      </c>
      <c r="C120" s="36">
        <f>[2]С4!F35</f>
        <v>17.040680999999999</v>
      </c>
    </row>
    <row r="121" spans="1:3" ht="14.25" x14ac:dyDescent="0.2">
      <c r="A121" s="64" t="s">
        <v>233</v>
      </c>
      <c r="B121" s="60" t="s">
        <v>255</v>
      </c>
      <c r="C121" s="36">
        <f>[2]С4!F36</f>
        <v>14319.9</v>
      </c>
    </row>
    <row r="122" spans="1:3" ht="28.5" thickBot="1" x14ac:dyDescent="0.25">
      <c r="A122" s="79" t="s">
        <v>234</v>
      </c>
      <c r="B122" s="129" t="s">
        <v>256</v>
      </c>
      <c r="C122" s="89">
        <f>[2]С4!F37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[2]С5!F17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[2]С2!F37</f>
        <v>20.818139999999996</v>
      </c>
    </row>
    <row r="136" spans="1:3" ht="14.25" x14ac:dyDescent="0.2">
      <c r="A136" s="64" t="s">
        <v>214</v>
      </c>
      <c r="B136" s="136" t="s">
        <v>215</v>
      </c>
      <c r="C136" s="36">
        <f>[2]С2!F38</f>
        <v>7</v>
      </c>
    </row>
    <row r="137" spans="1:3" ht="17.25" x14ac:dyDescent="0.2">
      <c r="A137" s="64" t="s">
        <v>216</v>
      </c>
      <c r="B137" s="136" t="s">
        <v>217</v>
      </c>
      <c r="C137" s="36">
        <f>[2]С2!F40</f>
        <v>0.97</v>
      </c>
    </row>
    <row r="138" spans="1:3" ht="15" thickBot="1" x14ac:dyDescent="0.25">
      <c r="A138" s="79" t="s">
        <v>218</v>
      </c>
      <c r="B138" s="137" t="s">
        <v>219</v>
      </c>
      <c r="C138" s="50">
        <f>[2]С2!F42</f>
        <v>0.35</v>
      </c>
    </row>
    <row r="139" spans="1:3" s="92" customFormat="1" ht="13.5" thickBot="1" x14ac:dyDescent="0.25">
      <c r="A139" s="51"/>
      <c r="B139" s="52"/>
      <c r="C139" s="15"/>
    </row>
    <row r="140" spans="1:3" ht="30" x14ac:dyDescent="0.2">
      <c r="A140" s="90" t="s">
        <v>220</v>
      </c>
      <c r="B140" s="100" t="s">
        <v>258</v>
      </c>
      <c r="C140" s="138">
        <f>[2]С2!F35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[2]С2.5!$E$11</f>
        <v>-2.9000000000000026E-2</v>
      </c>
    </row>
    <row r="144" spans="1:3" x14ac:dyDescent="0.2">
      <c r="A144" s="103"/>
      <c r="B144" s="110">
        <f>B143+1</f>
        <v>2021</v>
      </c>
      <c r="C144" s="143">
        <f>[2]С2.5!$F$11</f>
        <v>0.245</v>
      </c>
    </row>
    <row r="145" spans="1:3" x14ac:dyDescent="0.2">
      <c r="A145" s="103"/>
      <c r="B145" s="110">
        <f t="shared" ref="B145:B208" si="0">B144+1</f>
        <v>2022</v>
      </c>
      <c r="C145" s="143">
        <f>[2]С2.5!$G$11</f>
        <v>0.121</v>
      </c>
    </row>
    <row r="146" spans="1:3" ht="13.5" thickBot="1" x14ac:dyDescent="0.25">
      <c r="A146" s="103"/>
      <c r="B146" s="112">
        <f t="shared" si="0"/>
        <v>2023</v>
      </c>
      <c r="C146" s="144">
        <f>[2]С2.5!$H$11</f>
        <v>0.02</v>
      </c>
    </row>
    <row r="147" spans="1:3" hidden="1" x14ac:dyDescent="0.2">
      <c r="A147" s="103"/>
      <c r="B147" s="145">
        <f t="shared" si="0"/>
        <v>2024</v>
      </c>
      <c r="C147" s="146">
        <f>[2]С2.5!$I$11</f>
        <v>-2.93E-2</v>
      </c>
    </row>
    <row r="148" spans="1:3" hidden="1" x14ac:dyDescent="0.2">
      <c r="A148" s="103"/>
      <c r="B148" s="110">
        <f t="shared" si="0"/>
        <v>2025</v>
      </c>
      <c r="C148" s="143">
        <f>[2]С2.5!$J$11</f>
        <v>0.21215960863291</v>
      </c>
    </row>
    <row r="149" spans="1:3" hidden="1" x14ac:dyDescent="0.2">
      <c r="A149" s="103"/>
      <c r="B149" s="110">
        <f t="shared" si="0"/>
        <v>2026</v>
      </c>
      <c r="C149" s="143">
        <f>[2]С2.5!$K$11</f>
        <v>3.5813361771260002E-2</v>
      </c>
    </row>
    <row r="150" spans="1:3" hidden="1" x14ac:dyDescent="0.2">
      <c r="A150" s="103"/>
      <c r="B150" s="110">
        <f t="shared" si="0"/>
        <v>2027</v>
      </c>
      <c r="C150" s="143">
        <f>[2]С2.5!$L$11</f>
        <v>3.2682303599220003E-2</v>
      </c>
    </row>
    <row r="151" spans="1:3" hidden="1" x14ac:dyDescent="0.2">
      <c r="A151" s="103"/>
      <c r="B151" s="110">
        <f t="shared" si="0"/>
        <v>2028</v>
      </c>
      <c r="C151" s="143">
        <f>[2]С2.5!$M$11</f>
        <v>0</v>
      </c>
    </row>
    <row r="152" spans="1:3" hidden="1" x14ac:dyDescent="0.2">
      <c r="A152" s="103"/>
      <c r="B152" s="110">
        <f t="shared" si="0"/>
        <v>2029</v>
      </c>
      <c r="C152" s="143">
        <f>[2]С2.5!$N$11</f>
        <v>0</v>
      </c>
    </row>
    <row r="153" spans="1:3" hidden="1" x14ac:dyDescent="0.2">
      <c r="A153" s="103"/>
      <c r="B153" s="110">
        <f t="shared" si="0"/>
        <v>2030</v>
      </c>
      <c r="C153" s="143">
        <f>[2]С2.5!$O$11</f>
        <v>0</v>
      </c>
    </row>
    <row r="154" spans="1:3" hidden="1" x14ac:dyDescent="0.2">
      <c r="A154" s="103"/>
      <c r="B154" s="110">
        <f t="shared" si="0"/>
        <v>2031</v>
      </c>
      <c r="C154" s="143">
        <f>[2]С2.5!$P$11</f>
        <v>0</v>
      </c>
    </row>
    <row r="155" spans="1:3" hidden="1" x14ac:dyDescent="0.2">
      <c r="A155" s="92"/>
      <c r="B155" s="110">
        <f t="shared" si="0"/>
        <v>2032</v>
      </c>
      <c r="C155" s="143">
        <f>[2]С2.5!$Q$11</f>
        <v>0</v>
      </c>
    </row>
    <row r="156" spans="1:3" hidden="1" x14ac:dyDescent="0.2">
      <c r="A156" s="92"/>
      <c r="B156" s="110">
        <f t="shared" si="0"/>
        <v>2033</v>
      </c>
      <c r="C156" s="143">
        <f>[2]С2.5!$R$11</f>
        <v>0</v>
      </c>
    </row>
    <row r="157" spans="1:3" hidden="1" x14ac:dyDescent="0.2">
      <c r="B157" s="110">
        <f t="shared" si="0"/>
        <v>2034</v>
      </c>
      <c r="C157" s="143">
        <f>[2]С2.5!$S$11</f>
        <v>0</v>
      </c>
    </row>
    <row r="158" spans="1:3" hidden="1" x14ac:dyDescent="0.2">
      <c r="B158" s="110">
        <f t="shared" si="0"/>
        <v>2035</v>
      </c>
      <c r="C158" s="143">
        <f>[2]С2.5!$T$11</f>
        <v>0</v>
      </c>
    </row>
    <row r="159" spans="1:3" hidden="1" x14ac:dyDescent="0.2">
      <c r="B159" s="110">
        <f t="shared" si="0"/>
        <v>2036</v>
      </c>
      <c r="C159" s="143">
        <f>[2]С2.5!$U$11</f>
        <v>0</v>
      </c>
    </row>
    <row r="160" spans="1:3" hidden="1" x14ac:dyDescent="0.2">
      <c r="B160" s="110">
        <f t="shared" si="0"/>
        <v>2037</v>
      </c>
      <c r="C160" s="143">
        <f>[2]С2.5!$V$11</f>
        <v>0</v>
      </c>
    </row>
    <row r="161" spans="2:3" hidden="1" x14ac:dyDescent="0.2">
      <c r="B161" s="110">
        <f t="shared" si="0"/>
        <v>2038</v>
      </c>
      <c r="C161" s="143">
        <f>[2]С2.5!$W$11</f>
        <v>0</v>
      </c>
    </row>
    <row r="162" spans="2:3" hidden="1" x14ac:dyDescent="0.2">
      <c r="B162" s="110">
        <f t="shared" si="0"/>
        <v>2039</v>
      </c>
      <c r="C162" s="143">
        <f>[2]С2.5!$X$11</f>
        <v>0</v>
      </c>
    </row>
    <row r="163" spans="2:3" hidden="1" x14ac:dyDescent="0.2">
      <c r="B163" s="110">
        <f t="shared" si="0"/>
        <v>2040</v>
      </c>
      <c r="C163" s="143">
        <f>[2]С2.5!$Y$11</f>
        <v>0</v>
      </c>
    </row>
    <row r="164" spans="2:3" hidden="1" x14ac:dyDescent="0.2">
      <c r="B164" s="110">
        <f t="shared" si="0"/>
        <v>2041</v>
      </c>
      <c r="C164" s="143">
        <f>[2]С2.5!$Z$11</f>
        <v>0</v>
      </c>
    </row>
    <row r="165" spans="2:3" hidden="1" x14ac:dyDescent="0.2">
      <c r="B165" s="110">
        <f t="shared" si="0"/>
        <v>2042</v>
      </c>
      <c r="C165" s="143">
        <f>[2]С2.5!$AA$11</f>
        <v>0</v>
      </c>
    </row>
    <row r="166" spans="2:3" hidden="1" x14ac:dyDescent="0.2">
      <c r="B166" s="110">
        <f t="shared" si="0"/>
        <v>2043</v>
      </c>
      <c r="C166" s="143">
        <f>[2]С2.5!$AB$11</f>
        <v>0</v>
      </c>
    </row>
    <row r="167" spans="2:3" hidden="1" x14ac:dyDescent="0.2">
      <c r="B167" s="110">
        <f t="shared" si="0"/>
        <v>2044</v>
      </c>
      <c r="C167" s="143">
        <f>[2]С2.5!$AC$11</f>
        <v>0</v>
      </c>
    </row>
    <row r="168" spans="2:3" hidden="1" x14ac:dyDescent="0.2">
      <c r="B168" s="110">
        <f t="shared" si="0"/>
        <v>2045</v>
      </c>
      <c r="C168" s="143">
        <f>[2]С2.5!$AD$11</f>
        <v>0</v>
      </c>
    </row>
    <row r="169" spans="2:3" hidden="1" x14ac:dyDescent="0.2">
      <c r="B169" s="110">
        <f t="shared" si="0"/>
        <v>2046</v>
      </c>
      <c r="C169" s="143">
        <f>[2]С2.5!$AE$11</f>
        <v>0</v>
      </c>
    </row>
    <row r="170" spans="2:3" hidden="1" x14ac:dyDescent="0.2">
      <c r="B170" s="110">
        <f t="shared" si="0"/>
        <v>2047</v>
      </c>
      <c r="C170" s="143">
        <f>[2]С2.5!$AF$11</f>
        <v>0</v>
      </c>
    </row>
    <row r="171" spans="2:3" hidden="1" x14ac:dyDescent="0.2">
      <c r="B171" s="110">
        <f t="shared" si="0"/>
        <v>2048</v>
      </c>
      <c r="C171" s="143">
        <f>[2]С2.5!$AG$11</f>
        <v>0</v>
      </c>
    </row>
    <row r="172" spans="2:3" hidden="1" x14ac:dyDescent="0.2">
      <c r="B172" s="110">
        <f t="shared" si="0"/>
        <v>2049</v>
      </c>
      <c r="C172" s="143">
        <f>[2]С2.5!$AH$11</f>
        <v>0</v>
      </c>
    </row>
    <row r="173" spans="2:3" hidden="1" x14ac:dyDescent="0.2">
      <c r="B173" s="110">
        <f t="shared" si="0"/>
        <v>2050</v>
      </c>
      <c r="C173" s="143">
        <f>[2]С2.5!$AI$11</f>
        <v>0</v>
      </c>
    </row>
    <row r="174" spans="2:3" hidden="1" x14ac:dyDescent="0.2">
      <c r="B174" s="110">
        <f t="shared" si="0"/>
        <v>2051</v>
      </c>
      <c r="C174" s="143">
        <f>[2]С2.5!$AJ$11</f>
        <v>0</v>
      </c>
    </row>
    <row r="175" spans="2:3" hidden="1" x14ac:dyDescent="0.2">
      <c r="B175" s="110">
        <f t="shared" si="0"/>
        <v>2052</v>
      </c>
      <c r="C175" s="143">
        <f>[2]С2.5!$AK$11</f>
        <v>0</v>
      </c>
    </row>
    <row r="176" spans="2:3" hidden="1" x14ac:dyDescent="0.2">
      <c r="B176" s="110">
        <f t="shared" si="0"/>
        <v>2053</v>
      </c>
      <c r="C176" s="143">
        <f>[2]С2.5!$AL$11</f>
        <v>0</v>
      </c>
    </row>
    <row r="177" spans="2:3" hidden="1" x14ac:dyDescent="0.2">
      <c r="B177" s="110">
        <f t="shared" si="0"/>
        <v>2054</v>
      </c>
      <c r="C177" s="143">
        <f>[2]С2.5!$AM$11</f>
        <v>0</v>
      </c>
    </row>
    <row r="178" spans="2:3" hidden="1" x14ac:dyDescent="0.2">
      <c r="B178" s="110">
        <f t="shared" si="0"/>
        <v>2055</v>
      </c>
      <c r="C178" s="143">
        <f>[2]С2.5!$AN$11</f>
        <v>0</v>
      </c>
    </row>
    <row r="179" spans="2:3" hidden="1" x14ac:dyDescent="0.2">
      <c r="B179" s="110">
        <f t="shared" si="0"/>
        <v>2056</v>
      </c>
      <c r="C179" s="143">
        <f>[2]С2.5!$AO$11</f>
        <v>0</v>
      </c>
    </row>
    <row r="180" spans="2:3" hidden="1" x14ac:dyDescent="0.2">
      <c r="B180" s="110">
        <f t="shared" si="0"/>
        <v>2057</v>
      </c>
      <c r="C180" s="143">
        <f>[2]С2.5!$AP$11</f>
        <v>0</v>
      </c>
    </row>
    <row r="181" spans="2:3" hidden="1" x14ac:dyDescent="0.2">
      <c r="B181" s="110">
        <f t="shared" si="0"/>
        <v>2058</v>
      </c>
      <c r="C181" s="143">
        <f>[2]С2.5!$AQ$11</f>
        <v>0</v>
      </c>
    </row>
    <row r="182" spans="2:3" hidden="1" x14ac:dyDescent="0.2">
      <c r="B182" s="110">
        <f t="shared" si="0"/>
        <v>2059</v>
      </c>
      <c r="C182" s="143">
        <f>[2]С2.5!$AR$11</f>
        <v>0</v>
      </c>
    </row>
    <row r="183" spans="2:3" hidden="1" x14ac:dyDescent="0.2">
      <c r="B183" s="110">
        <f t="shared" si="0"/>
        <v>2060</v>
      </c>
      <c r="C183" s="143">
        <f>[2]С2.5!$AS$11</f>
        <v>0</v>
      </c>
    </row>
    <row r="184" spans="2:3" hidden="1" x14ac:dyDescent="0.2">
      <c r="B184" s="110">
        <f t="shared" si="0"/>
        <v>2061</v>
      </c>
      <c r="C184" s="143">
        <f>[2]С2.5!$AT$11</f>
        <v>0</v>
      </c>
    </row>
    <row r="185" spans="2:3" hidden="1" x14ac:dyDescent="0.2">
      <c r="B185" s="110">
        <f t="shared" si="0"/>
        <v>2062</v>
      </c>
      <c r="C185" s="143">
        <f>[2]С2.5!$AU$11</f>
        <v>0</v>
      </c>
    </row>
    <row r="186" spans="2:3" hidden="1" x14ac:dyDescent="0.2">
      <c r="B186" s="110">
        <f t="shared" si="0"/>
        <v>2063</v>
      </c>
      <c r="C186" s="143">
        <f>[2]С2.5!$AV$11</f>
        <v>0</v>
      </c>
    </row>
    <row r="187" spans="2:3" hidden="1" x14ac:dyDescent="0.2">
      <c r="B187" s="110">
        <f t="shared" si="0"/>
        <v>2064</v>
      </c>
      <c r="C187" s="143">
        <f>[2]С2.5!$AW$11</f>
        <v>0</v>
      </c>
    </row>
    <row r="188" spans="2:3" hidden="1" x14ac:dyDescent="0.2">
      <c r="B188" s="110">
        <f t="shared" si="0"/>
        <v>2065</v>
      </c>
      <c r="C188" s="143">
        <f>[2]С2.5!$AX$11</f>
        <v>0</v>
      </c>
    </row>
    <row r="189" spans="2:3" hidden="1" x14ac:dyDescent="0.2">
      <c r="B189" s="110">
        <f t="shared" si="0"/>
        <v>2066</v>
      </c>
      <c r="C189" s="143">
        <f>[2]С2.5!$AY$11</f>
        <v>0</v>
      </c>
    </row>
    <row r="190" spans="2:3" hidden="1" x14ac:dyDescent="0.2">
      <c r="B190" s="110">
        <f t="shared" si="0"/>
        <v>2067</v>
      </c>
      <c r="C190" s="143">
        <f>[2]С2.5!$AZ$11</f>
        <v>0</v>
      </c>
    </row>
    <row r="191" spans="2:3" hidden="1" x14ac:dyDescent="0.2">
      <c r="B191" s="110">
        <f t="shared" si="0"/>
        <v>2068</v>
      </c>
      <c r="C191" s="143">
        <f>[2]С2.5!$BA$11</f>
        <v>0</v>
      </c>
    </row>
    <row r="192" spans="2:3" hidden="1" x14ac:dyDescent="0.2">
      <c r="B192" s="110">
        <f t="shared" si="0"/>
        <v>2069</v>
      </c>
      <c r="C192" s="143">
        <f>[2]С2.5!$BB$11</f>
        <v>0</v>
      </c>
    </row>
    <row r="193" spans="2:3" hidden="1" x14ac:dyDescent="0.2">
      <c r="B193" s="110">
        <f t="shared" si="0"/>
        <v>2070</v>
      </c>
      <c r="C193" s="143">
        <f>[2]С2.5!$BC$11</f>
        <v>0</v>
      </c>
    </row>
    <row r="194" spans="2:3" hidden="1" x14ac:dyDescent="0.2">
      <c r="B194" s="110">
        <f t="shared" si="0"/>
        <v>2071</v>
      </c>
      <c r="C194" s="143">
        <f>[2]С2.5!$BD$11</f>
        <v>0</v>
      </c>
    </row>
    <row r="195" spans="2:3" hidden="1" x14ac:dyDescent="0.2">
      <c r="B195" s="110">
        <f t="shared" si="0"/>
        <v>2072</v>
      </c>
      <c r="C195" s="143">
        <f>[2]С2.5!$BE$11</f>
        <v>0</v>
      </c>
    </row>
    <row r="196" spans="2:3" hidden="1" x14ac:dyDescent="0.2">
      <c r="B196" s="110">
        <f t="shared" si="0"/>
        <v>2073</v>
      </c>
      <c r="C196" s="143">
        <f>[2]С2.5!$BF$11</f>
        <v>0</v>
      </c>
    </row>
    <row r="197" spans="2:3" hidden="1" x14ac:dyDescent="0.2">
      <c r="B197" s="110">
        <f t="shared" si="0"/>
        <v>2074</v>
      </c>
      <c r="C197" s="143">
        <f>[2]С2.5!$BG$11</f>
        <v>0</v>
      </c>
    </row>
    <row r="198" spans="2:3" hidden="1" x14ac:dyDescent="0.2">
      <c r="B198" s="110">
        <f t="shared" si="0"/>
        <v>2075</v>
      </c>
      <c r="C198" s="143">
        <f>[2]С2.5!$BH$11</f>
        <v>0</v>
      </c>
    </row>
    <row r="199" spans="2:3" hidden="1" x14ac:dyDescent="0.2">
      <c r="B199" s="110">
        <f t="shared" si="0"/>
        <v>2076</v>
      </c>
      <c r="C199" s="143">
        <f>[2]С2.5!$BI$11</f>
        <v>0</v>
      </c>
    </row>
    <row r="200" spans="2:3" hidden="1" x14ac:dyDescent="0.2">
      <c r="B200" s="110">
        <f t="shared" si="0"/>
        <v>2077</v>
      </c>
      <c r="C200" s="143">
        <f>[2]С2.5!$BJ$11</f>
        <v>0</v>
      </c>
    </row>
    <row r="201" spans="2:3" hidden="1" x14ac:dyDescent="0.2">
      <c r="B201" s="110">
        <f t="shared" si="0"/>
        <v>2078</v>
      </c>
      <c r="C201" s="143">
        <f>[2]С2.5!$BK$11</f>
        <v>0</v>
      </c>
    </row>
    <row r="202" spans="2:3" hidden="1" x14ac:dyDescent="0.2">
      <c r="B202" s="110">
        <f t="shared" si="0"/>
        <v>2079</v>
      </c>
      <c r="C202" s="143">
        <f>[2]С2.5!$BL$11</f>
        <v>0</v>
      </c>
    </row>
    <row r="203" spans="2:3" hidden="1" x14ac:dyDescent="0.2">
      <c r="B203" s="110">
        <f t="shared" si="0"/>
        <v>2080</v>
      </c>
      <c r="C203" s="143">
        <f>[2]С2.5!$BM$11</f>
        <v>0</v>
      </c>
    </row>
    <row r="204" spans="2:3" hidden="1" x14ac:dyDescent="0.2">
      <c r="B204" s="110">
        <f t="shared" si="0"/>
        <v>2081</v>
      </c>
      <c r="C204" s="143">
        <f>[2]С2.5!$BN$11</f>
        <v>0</v>
      </c>
    </row>
    <row r="205" spans="2:3" hidden="1" x14ac:dyDescent="0.2">
      <c r="B205" s="110">
        <f t="shared" si="0"/>
        <v>2082</v>
      </c>
      <c r="C205" s="143">
        <f>[2]С2.5!$BO$11</f>
        <v>0</v>
      </c>
    </row>
    <row r="206" spans="2:3" hidden="1" x14ac:dyDescent="0.2">
      <c r="B206" s="110">
        <f t="shared" si="0"/>
        <v>2083</v>
      </c>
      <c r="C206" s="143">
        <f>[2]С2.5!$BP$11</f>
        <v>0</v>
      </c>
    </row>
    <row r="207" spans="2:3" hidden="1" x14ac:dyDescent="0.2">
      <c r="B207" s="110">
        <f t="shared" si="0"/>
        <v>2084</v>
      </c>
      <c r="C207" s="143">
        <f>[2]С2.5!$BQ$11</f>
        <v>0</v>
      </c>
    </row>
    <row r="208" spans="2:3" hidden="1" x14ac:dyDescent="0.2">
      <c r="B208" s="110">
        <f t="shared" si="0"/>
        <v>2085</v>
      </c>
      <c r="C208" s="143">
        <f>[2]С2.5!$BR$11</f>
        <v>0</v>
      </c>
    </row>
    <row r="209" spans="2:3" hidden="1" x14ac:dyDescent="0.2">
      <c r="B209" s="110">
        <f t="shared" ref="B209:B223" si="1">B208+1</f>
        <v>2086</v>
      </c>
      <c r="C209" s="143">
        <f>[2]С2.5!$BS$11</f>
        <v>0</v>
      </c>
    </row>
    <row r="210" spans="2:3" hidden="1" x14ac:dyDescent="0.2">
      <c r="B210" s="110">
        <f t="shared" si="1"/>
        <v>2087</v>
      </c>
      <c r="C210" s="143">
        <f>[2]С2.5!$BT$11</f>
        <v>0</v>
      </c>
    </row>
    <row r="211" spans="2:3" hidden="1" x14ac:dyDescent="0.2">
      <c r="B211" s="110">
        <f t="shared" si="1"/>
        <v>2088</v>
      </c>
      <c r="C211" s="143">
        <f>[2]С2.5!$BU$11</f>
        <v>0</v>
      </c>
    </row>
    <row r="212" spans="2:3" hidden="1" x14ac:dyDescent="0.2">
      <c r="B212" s="110">
        <f t="shared" si="1"/>
        <v>2089</v>
      </c>
      <c r="C212" s="143">
        <f>[2]С2.5!$BV$11</f>
        <v>0</v>
      </c>
    </row>
    <row r="213" spans="2:3" hidden="1" x14ac:dyDescent="0.2">
      <c r="B213" s="110">
        <f t="shared" si="1"/>
        <v>2090</v>
      </c>
      <c r="C213" s="143">
        <f>[2]С2.5!$BW$11</f>
        <v>0</v>
      </c>
    </row>
    <row r="214" spans="2:3" hidden="1" x14ac:dyDescent="0.2">
      <c r="B214" s="110">
        <f t="shared" si="1"/>
        <v>2091</v>
      </c>
      <c r="C214" s="143">
        <f>[2]С2.5!$BX$11</f>
        <v>0</v>
      </c>
    </row>
    <row r="215" spans="2:3" hidden="1" x14ac:dyDescent="0.2">
      <c r="B215" s="110">
        <f t="shared" si="1"/>
        <v>2092</v>
      </c>
      <c r="C215" s="143">
        <f>[2]С2.5!$BY$11</f>
        <v>0</v>
      </c>
    </row>
    <row r="216" spans="2:3" hidden="1" x14ac:dyDescent="0.2">
      <c r="B216" s="110">
        <f t="shared" si="1"/>
        <v>2093</v>
      </c>
      <c r="C216" s="143">
        <f>[2]С2.5!$BZ$11</f>
        <v>0</v>
      </c>
    </row>
    <row r="217" spans="2:3" hidden="1" x14ac:dyDescent="0.2">
      <c r="B217" s="110">
        <f t="shared" si="1"/>
        <v>2094</v>
      </c>
      <c r="C217" s="143">
        <f>[2]С2.5!$CA$11</f>
        <v>0</v>
      </c>
    </row>
    <row r="218" spans="2:3" hidden="1" x14ac:dyDescent="0.2">
      <c r="B218" s="110">
        <f t="shared" si="1"/>
        <v>2095</v>
      </c>
      <c r="C218" s="143">
        <f>[2]С2.5!$CB$11</f>
        <v>0</v>
      </c>
    </row>
    <row r="219" spans="2:3" hidden="1" x14ac:dyDescent="0.2">
      <c r="B219" s="110">
        <f t="shared" si="1"/>
        <v>2096</v>
      </c>
      <c r="C219" s="143">
        <f>[2]С2.5!$CC$11</f>
        <v>0</v>
      </c>
    </row>
    <row r="220" spans="2:3" hidden="1" x14ac:dyDescent="0.2">
      <c r="B220" s="110">
        <f t="shared" si="1"/>
        <v>2097</v>
      </c>
      <c r="C220" s="143">
        <f>[2]С2.5!$CD$11</f>
        <v>0</v>
      </c>
    </row>
    <row r="221" spans="2:3" hidden="1" x14ac:dyDescent="0.2">
      <c r="B221" s="110">
        <f t="shared" si="1"/>
        <v>2098</v>
      </c>
      <c r="C221" s="143">
        <f>[2]С2.5!$CE$11</f>
        <v>0</v>
      </c>
    </row>
    <row r="222" spans="2:3" hidden="1" x14ac:dyDescent="0.2">
      <c r="B222" s="110">
        <f t="shared" si="1"/>
        <v>2099</v>
      </c>
      <c r="C222" s="143">
        <f>[2]С2.5!$CF$11</f>
        <v>0</v>
      </c>
    </row>
    <row r="223" spans="2:3" ht="13.5" hidden="1" thickBot="1" x14ac:dyDescent="0.25">
      <c r="B223" s="112">
        <f t="shared" si="1"/>
        <v>2100</v>
      </c>
      <c r="C223" s="144">
        <f>[2]С2.5!$CG$11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E2" sqref="E2"/>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[4]И1!D13</f>
        <v>Субъект Российской Федерации</v>
      </c>
      <c r="C4" s="10" t="str">
        <f>[4]И1!E13</f>
        <v>Новосибирская область</v>
      </c>
    </row>
    <row r="5" spans="1:3" x14ac:dyDescent="0.2">
      <c r="A5" s="8"/>
      <c r="B5" s="9" t="str">
        <f>[4]И1!D14</f>
        <v>Тип муниципального образования (выберите из списка)</v>
      </c>
      <c r="C5" s="10" t="str">
        <f>[4]И1!E14</f>
        <v>село Новокозловское</v>
      </c>
    </row>
    <row r="6" spans="1:3" x14ac:dyDescent="0.2">
      <c r="A6" s="8"/>
      <c r="B6" s="9" t="str">
        <f>IF([4]И1!E15="","",[4]И1!D15)</f>
        <v/>
      </c>
      <c r="C6" s="10" t="str">
        <f>IF([4]И1!E15="","",[4]И1!E15)</f>
        <v/>
      </c>
    </row>
    <row r="7" spans="1:3" x14ac:dyDescent="0.2">
      <c r="A7" s="8"/>
      <c r="B7" s="9" t="str">
        <f>[4]И1!D16</f>
        <v>Код ОКТМО</v>
      </c>
      <c r="C7" s="11" t="str">
        <f>[4]И1!E16</f>
        <v>50604404101</v>
      </c>
    </row>
    <row r="8" spans="1:3" x14ac:dyDescent="0.2">
      <c r="A8" s="8"/>
      <c r="B8" s="12" t="str">
        <f>[4]И1!D17</f>
        <v>Система теплоснабжения</v>
      </c>
      <c r="C8" s="13">
        <f>[4]И1!E17</f>
        <v>0</v>
      </c>
    </row>
    <row r="9" spans="1:3" x14ac:dyDescent="0.2">
      <c r="A9" s="8"/>
      <c r="B9" s="9" t="str">
        <f>[4]И1!D8</f>
        <v>Период регулирования (i)-й</v>
      </c>
      <c r="C9" s="14">
        <f>[4]И1!E8</f>
        <v>2023</v>
      </c>
    </row>
    <row r="10" spans="1:3" x14ac:dyDescent="0.2">
      <c r="A10" s="8"/>
      <c r="B10" s="9" t="str">
        <f>[4]И1!D9</f>
        <v>Период регулирования (i-1)-й</v>
      </c>
      <c r="C10" s="14">
        <f>[4]И1!E9</f>
        <v>2022</v>
      </c>
    </row>
    <row r="11" spans="1:3" x14ac:dyDescent="0.2">
      <c r="A11" s="8"/>
      <c r="B11" s="9" t="str">
        <f>[4]И1!D10</f>
        <v>Период регулирования (i-2)-й</v>
      </c>
      <c r="C11" s="14">
        <f>[4]И1!E10</f>
        <v>2021</v>
      </c>
    </row>
    <row r="12" spans="1:3" x14ac:dyDescent="0.2">
      <c r="A12" s="8"/>
      <c r="B12" s="9" t="str">
        <f>[4]И1!D11</f>
        <v>Базовый год (б)</v>
      </c>
      <c r="C12" s="14">
        <f>[4]И1!E11</f>
        <v>2019</v>
      </c>
    </row>
    <row r="13" spans="1:3" ht="38.25" x14ac:dyDescent="0.2">
      <c r="A13" s="8"/>
      <c r="B13" s="9" t="str">
        <f>[4]И1!D18</f>
        <v>Вид топлива, использование которого преобладает в системе теплоснабжения</v>
      </c>
      <c r="C13" s="15" t="str">
        <f>[4]С1.1!E13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4017.7971800904456</v>
      </c>
    </row>
    <row r="18" spans="1:3" ht="42.75" x14ac:dyDescent="0.2">
      <c r="A18" s="23" t="s">
        <v>8</v>
      </c>
      <c r="B18" s="26" t="s">
        <v>9</v>
      </c>
      <c r="C18" s="27">
        <f>[4]С1!F12</f>
        <v>873.04793785118125</v>
      </c>
    </row>
    <row r="19" spans="1:3" ht="42.75" x14ac:dyDescent="0.2">
      <c r="A19" s="23" t="s">
        <v>10</v>
      </c>
      <c r="B19" s="26" t="s">
        <v>11</v>
      </c>
      <c r="C19" s="27">
        <f>[4]С2!F12</f>
        <v>2113.4880319770141</v>
      </c>
    </row>
    <row r="20" spans="1:3" ht="30" x14ac:dyDescent="0.2">
      <c r="A20" s="23" t="s">
        <v>12</v>
      </c>
      <c r="B20" s="26" t="s">
        <v>13</v>
      </c>
      <c r="C20" s="27">
        <f>[4]С3!F12</f>
        <v>505.81370335098825</v>
      </c>
    </row>
    <row r="21" spans="1:3" ht="42.75" x14ac:dyDescent="0.2">
      <c r="A21" s="23" t="s">
        <v>14</v>
      </c>
      <c r="B21" s="26" t="s">
        <v>235</v>
      </c>
      <c r="C21" s="27">
        <f>[4]С4!F12</f>
        <v>446.66717004674342</v>
      </c>
    </row>
    <row r="22" spans="1:3" ht="30" x14ac:dyDescent="0.2">
      <c r="A22" s="23" t="s">
        <v>16</v>
      </c>
      <c r="B22" s="26" t="s">
        <v>236</v>
      </c>
      <c r="C22" s="27">
        <f>[4]С5!F12</f>
        <v>78.780336864518546</v>
      </c>
    </row>
    <row r="23" spans="1:3" ht="43.5" thickBot="1" x14ac:dyDescent="0.25">
      <c r="A23" s="28" t="s">
        <v>18</v>
      </c>
      <c r="B23" s="29" t="s">
        <v>237</v>
      </c>
      <c r="C23" s="30" t="str">
        <f>[4]С6!F12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[4]С1.1!E16</f>
        <v>5100</v>
      </c>
    </row>
    <row r="29" spans="1:3" ht="42.75" x14ac:dyDescent="0.2">
      <c r="A29" s="23" t="s">
        <v>10</v>
      </c>
      <c r="B29" s="35" t="s">
        <v>238</v>
      </c>
      <c r="C29" s="36">
        <f>[4]С1.1!E27</f>
        <v>2347.48</v>
      </c>
    </row>
    <row r="30" spans="1:3" ht="17.25" x14ac:dyDescent="0.2">
      <c r="A30" s="23" t="s">
        <v>12</v>
      </c>
      <c r="B30" s="35" t="s">
        <v>29</v>
      </c>
      <c r="C30" s="38">
        <f>[4]С1.1!E19</f>
        <v>0.59499999999999997</v>
      </c>
    </row>
    <row r="31" spans="1:3" ht="17.25" x14ac:dyDescent="0.2">
      <c r="A31" s="23" t="s">
        <v>14</v>
      </c>
      <c r="B31" s="35" t="s">
        <v>30</v>
      </c>
      <c r="C31" s="38">
        <f>[4]С1.1!E20</f>
        <v>-0.113</v>
      </c>
    </row>
    <row r="32" spans="1:3" ht="30" x14ac:dyDescent="0.2">
      <c r="A32" s="23" t="s">
        <v>16</v>
      </c>
      <c r="B32" s="39" t="s">
        <v>239</v>
      </c>
      <c r="C32" s="124">
        <f>[4]С1!F13</f>
        <v>176.4</v>
      </c>
    </row>
    <row r="33" spans="1:3" x14ac:dyDescent="0.2">
      <c r="A33" s="23" t="s">
        <v>18</v>
      </c>
      <c r="B33" s="39" t="s">
        <v>32</v>
      </c>
      <c r="C33" s="41">
        <f>[4]С1!F16</f>
        <v>7000</v>
      </c>
    </row>
    <row r="34" spans="1:3" ht="14.25" x14ac:dyDescent="0.2">
      <c r="A34" s="23" t="s">
        <v>33</v>
      </c>
      <c r="B34" s="43" t="s">
        <v>240</v>
      </c>
      <c r="C34" s="44">
        <f>[4]С1!F17</f>
        <v>0.72857142857142854</v>
      </c>
    </row>
    <row r="35" spans="1:3" ht="15.75" x14ac:dyDescent="0.2">
      <c r="A35" s="125" t="s">
        <v>35</v>
      </c>
      <c r="B35" s="46" t="s">
        <v>36</v>
      </c>
      <c r="C35" s="44">
        <f>[4]С1!F20</f>
        <v>21.588411179999994</v>
      </c>
    </row>
    <row r="36" spans="1:3" ht="15.75" x14ac:dyDescent="0.2">
      <c r="A36" s="125" t="s">
        <v>37</v>
      </c>
      <c r="B36" s="47" t="s">
        <v>38</v>
      </c>
      <c r="C36" s="44">
        <f>[4]С1!F21</f>
        <v>20.818139999999996</v>
      </c>
    </row>
    <row r="37" spans="1:3" ht="14.25" x14ac:dyDescent="0.2">
      <c r="A37" s="125" t="s">
        <v>39</v>
      </c>
      <c r="B37" s="48" t="s">
        <v>40</v>
      </c>
      <c r="C37" s="44">
        <f>[4]С1!F22</f>
        <v>1.0369999999999999</v>
      </c>
    </row>
    <row r="38" spans="1:3" ht="53.25" thickBot="1" x14ac:dyDescent="0.25">
      <c r="A38" s="28" t="s">
        <v>41</v>
      </c>
      <c r="B38" s="49" t="s">
        <v>42</v>
      </c>
      <c r="C38" s="50">
        <f>[4]С1!F23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[4]С2.1!E12</f>
        <v>V</v>
      </c>
    </row>
    <row r="42" spans="1:3" ht="25.5" x14ac:dyDescent="0.2">
      <c r="A42" s="23" t="s">
        <v>47</v>
      </c>
      <c r="B42" s="35" t="s">
        <v>48</v>
      </c>
      <c r="C42" s="55" t="str">
        <f>[4]С2.1!E13</f>
        <v>6 и менее баллов</v>
      </c>
    </row>
    <row r="43" spans="1:3" ht="25.5" x14ac:dyDescent="0.2">
      <c r="A43" s="23" t="s">
        <v>49</v>
      </c>
      <c r="B43" s="35" t="s">
        <v>228</v>
      </c>
      <c r="C43" s="55" t="str">
        <f>[4]С2.1!E14</f>
        <v>от 200 до 500</v>
      </c>
    </row>
    <row r="44" spans="1:3" ht="25.5" x14ac:dyDescent="0.2">
      <c r="A44" s="23" t="s">
        <v>51</v>
      </c>
      <c r="B44" s="35" t="s">
        <v>229</v>
      </c>
      <c r="C44" s="56" t="str">
        <f>[4]С2.1!E15</f>
        <v>нет</v>
      </c>
    </row>
    <row r="45" spans="1:3" ht="30" x14ac:dyDescent="0.2">
      <c r="A45" s="23" t="s">
        <v>53</v>
      </c>
      <c r="B45" s="35" t="s">
        <v>54</v>
      </c>
      <c r="C45" s="36">
        <f>[4]С2!F18</f>
        <v>32402.627334033532</v>
      </c>
    </row>
    <row r="46" spans="1:3" ht="30" x14ac:dyDescent="0.2">
      <c r="A46" s="23" t="s">
        <v>55</v>
      </c>
      <c r="B46" s="57" t="s">
        <v>56</v>
      </c>
      <c r="C46" s="36">
        <f>IF([4]С2!F19&gt;0,[4]С2!F19,[4]С2!F20)</f>
        <v>23441.524932855718</v>
      </c>
    </row>
    <row r="47" spans="1:3" ht="25.5" x14ac:dyDescent="0.2">
      <c r="A47" s="23" t="s">
        <v>57</v>
      </c>
      <c r="B47" s="58" t="s">
        <v>58</v>
      </c>
      <c r="C47" s="36">
        <f>[4]С2.1!E19</f>
        <v>-38</v>
      </c>
    </row>
    <row r="48" spans="1:3" ht="25.5" x14ac:dyDescent="0.2">
      <c r="A48" s="23" t="s">
        <v>59</v>
      </c>
      <c r="B48" s="58" t="s">
        <v>60</v>
      </c>
      <c r="C48" s="36" t="str">
        <f>[4]С2.1!E22</f>
        <v>нет</v>
      </c>
    </row>
    <row r="49" spans="1:3" ht="38.25" x14ac:dyDescent="0.2">
      <c r="A49" s="23" t="s">
        <v>61</v>
      </c>
      <c r="B49" s="59" t="s">
        <v>62</v>
      </c>
      <c r="C49" s="36">
        <f>[4]С2.2!E10</f>
        <v>1287</v>
      </c>
    </row>
    <row r="50" spans="1:3" ht="25.5" x14ac:dyDescent="0.2">
      <c r="A50" s="23" t="s">
        <v>63</v>
      </c>
      <c r="B50" s="60" t="s">
        <v>64</v>
      </c>
      <c r="C50" s="36">
        <f>[4]С2.2!E12</f>
        <v>5.97</v>
      </c>
    </row>
    <row r="51" spans="1:3" ht="52.5" x14ac:dyDescent="0.2">
      <c r="A51" s="23" t="s">
        <v>65</v>
      </c>
      <c r="B51" s="61" t="s">
        <v>66</v>
      </c>
      <c r="C51" s="36">
        <f>[4]С2.2!E13</f>
        <v>1</v>
      </c>
    </row>
    <row r="52" spans="1:3" ht="27.75" x14ac:dyDescent="0.2">
      <c r="A52" s="23" t="s">
        <v>67</v>
      </c>
      <c r="B52" s="60" t="s">
        <v>68</v>
      </c>
      <c r="C52" s="36">
        <f>[4]С2.2!E14</f>
        <v>12104</v>
      </c>
    </row>
    <row r="53" spans="1:3" ht="25.5" x14ac:dyDescent="0.2">
      <c r="A53" s="23" t="s">
        <v>69</v>
      </c>
      <c r="B53" s="61" t="s">
        <v>70</v>
      </c>
      <c r="C53" s="38">
        <f>[4]С2.2!E15</f>
        <v>4.8000000000000001E-2</v>
      </c>
    </row>
    <row r="54" spans="1:3" x14ac:dyDescent="0.2">
      <c r="A54" s="23" t="s">
        <v>71</v>
      </c>
      <c r="B54" s="61" t="s">
        <v>72</v>
      </c>
      <c r="C54" s="36">
        <f>[4]С2.2!E16</f>
        <v>1</v>
      </c>
    </row>
    <row r="55" spans="1:3" ht="15.75" x14ac:dyDescent="0.2">
      <c r="A55" s="23" t="s">
        <v>73</v>
      </c>
      <c r="B55" s="63" t="s">
        <v>74</v>
      </c>
      <c r="C55" s="36">
        <f>[4]С2!F21</f>
        <v>1</v>
      </c>
    </row>
    <row r="56" spans="1:3" ht="30" x14ac:dyDescent="0.2">
      <c r="A56" s="64" t="s">
        <v>75</v>
      </c>
      <c r="B56" s="35" t="s">
        <v>241</v>
      </c>
      <c r="C56" s="36">
        <f>[4]С2!F13</f>
        <v>169640.22915965237</v>
      </c>
    </row>
    <row r="57" spans="1:3" ht="30" x14ac:dyDescent="0.2">
      <c r="A57" s="64" t="s">
        <v>77</v>
      </c>
      <c r="B57" s="63" t="s">
        <v>242</v>
      </c>
      <c r="C57" s="36">
        <f>[4]С2!F14</f>
        <v>113455</v>
      </c>
    </row>
    <row r="58" spans="1:3" ht="15.75" x14ac:dyDescent="0.2">
      <c r="A58" s="64" t="s">
        <v>79</v>
      </c>
      <c r="B58" s="65" t="s">
        <v>80</v>
      </c>
      <c r="C58" s="44">
        <f>[4]С2!F15</f>
        <v>1.071</v>
      </c>
    </row>
    <row r="59" spans="1:3" ht="15.75" x14ac:dyDescent="0.2">
      <c r="A59" s="64" t="s">
        <v>81</v>
      </c>
      <c r="B59" s="65" t="s">
        <v>82</v>
      </c>
      <c r="C59" s="44">
        <f>[4]С2!F16</f>
        <v>1</v>
      </c>
    </row>
    <row r="60" spans="1:3" ht="17.25" x14ac:dyDescent="0.2">
      <c r="A60" s="64" t="s">
        <v>83</v>
      </c>
      <c r="B60" s="63" t="s">
        <v>84</v>
      </c>
      <c r="C60" s="36">
        <f>[4]С2!F17</f>
        <v>1.01</v>
      </c>
    </row>
    <row r="61" spans="1:3" s="70" customFormat="1" ht="14.25" x14ac:dyDescent="0.2">
      <c r="A61" s="64" t="s">
        <v>85</v>
      </c>
      <c r="B61" s="68" t="s">
        <v>86</v>
      </c>
      <c r="C61" s="69">
        <f>[4]С2!F33</f>
        <v>10</v>
      </c>
    </row>
    <row r="62" spans="1:3" ht="30" x14ac:dyDescent="0.2">
      <c r="A62" s="64" t="s">
        <v>87</v>
      </c>
      <c r="B62" s="71" t="s">
        <v>88</v>
      </c>
      <c r="C62" s="36">
        <f>[4]С2!F26</f>
        <v>1966.4220225005531</v>
      </c>
    </row>
    <row r="63" spans="1:3" ht="17.25" x14ac:dyDescent="0.2">
      <c r="A63" s="64" t="s">
        <v>89</v>
      </c>
      <c r="B63" s="57" t="s">
        <v>243</v>
      </c>
      <c r="C63" s="36">
        <f>[4]С2!F27</f>
        <v>0.33871394199999999</v>
      </c>
    </row>
    <row r="64" spans="1:3" ht="17.25" x14ac:dyDescent="0.2">
      <c r="A64" s="64" t="s">
        <v>91</v>
      </c>
      <c r="B64" s="63" t="s">
        <v>244</v>
      </c>
      <c r="C64" s="69">
        <f>[4]С2!F28</f>
        <v>4200</v>
      </c>
    </row>
    <row r="65" spans="1:3" ht="42.75" x14ac:dyDescent="0.2">
      <c r="A65" s="64" t="s">
        <v>93</v>
      </c>
      <c r="B65" s="35" t="s">
        <v>245</v>
      </c>
      <c r="C65" s="36">
        <f>[4]С2!F22</f>
        <v>35717.748653137714</v>
      </c>
    </row>
    <row r="66" spans="1:3" ht="30" x14ac:dyDescent="0.2">
      <c r="A66" s="64" t="s">
        <v>95</v>
      </c>
      <c r="B66" s="65" t="s">
        <v>246</v>
      </c>
      <c r="C66" s="36">
        <f>[4]С2!F23</f>
        <v>1990</v>
      </c>
    </row>
    <row r="67" spans="1:3" ht="30" x14ac:dyDescent="0.2">
      <c r="A67" s="64" t="s">
        <v>97</v>
      </c>
      <c r="B67" s="57" t="s">
        <v>98</v>
      </c>
      <c r="C67" s="36">
        <f>[4]С2.1!E27</f>
        <v>14307.876789999998</v>
      </c>
    </row>
    <row r="68" spans="1:3" ht="38.25" x14ac:dyDescent="0.2">
      <c r="A68" s="64" t="s">
        <v>99</v>
      </c>
      <c r="B68" s="72" t="s">
        <v>100</v>
      </c>
      <c r="C68" s="56">
        <f>[4]С2.3!E21</f>
        <v>0</v>
      </c>
    </row>
    <row r="69" spans="1:3" ht="25.5" x14ac:dyDescent="0.2">
      <c r="A69" s="64" t="s">
        <v>101</v>
      </c>
      <c r="B69" s="73" t="s">
        <v>102</v>
      </c>
      <c r="C69" s="74">
        <f>[4]С2.3!E11</f>
        <v>9.89</v>
      </c>
    </row>
    <row r="70" spans="1:3" ht="25.5" x14ac:dyDescent="0.2">
      <c r="A70" s="64" t="s">
        <v>103</v>
      </c>
      <c r="B70" s="73" t="s">
        <v>104</v>
      </c>
      <c r="C70" s="69">
        <f>[4]С2.3!E13</f>
        <v>300</v>
      </c>
    </row>
    <row r="71" spans="1:3" ht="25.5" x14ac:dyDescent="0.2">
      <c r="A71" s="64" t="s">
        <v>105</v>
      </c>
      <c r="B71" s="72" t="s">
        <v>106</v>
      </c>
      <c r="C71" s="75">
        <f>IF([4]С2.3!E22&gt;0,[4]С2.3!E22,[4]С2.3!E14)</f>
        <v>61211</v>
      </c>
    </row>
    <row r="72" spans="1:3" ht="38.25" x14ac:dyDescent="0.2">
      <c r="A72" s="64" t="s">
        <v>107</v>
      </c>
      <c r="B72" s="72" t="s">
        <v>108</v>
      </c>
      <c r="C72" s="75">
        <f>IF([4]С2.3!E23&gt;0,[4]С2.3!E23,[4]С2.3!E15)</f>
        <v>45675</v>
      </c>
    </row>
    <row r="73" spans="1:3" ht="30" x14ac:dyDescent="0.2">
      <c r="A73" s="64" t="s">
        <v>109</v>
      </c>
      <c r="B73" s="57" t="s">
        <v>110</v>
      </c>
      <c r="C73" s="36">
        <f>[4]С2.1!E28</f>
        <v>9541.9567200000001</v>
      </c>
    </row>
    <row r="74" spans="1:3" ht="38.25" x14ac:dyDescent="0.2">
      <c r="A74" s="64" t="s">
        <v>111</v>
      </c>
      <c r="B74" s="72" t="s">
        <v>112</v>
      </c>
      <c r="C74" s="56">
        <f>[4]С2.3!E25</f>
        <v>0</v>
      </c>
    </row>
    <row r="75" spans="1:3" ht="25.5" x14ac:dyDescent="0.2">
      <c r="A75" s="64" t="s">
        <v>113</v>
      </c>
      <c r="B75" s="73" t="s">
        <v>114</v>
      </c>
      <c r="C75" s="74">
        <f>[4]С2.3!E12</f>
        <v>0.56000000000000005</v>
      </c>
    </row>
    <row r="76" spans="1:3" ht="25.5" x14ac:dyDescent="0.2">
      <c r="A76" s="64" t="s">
        <v>115</v>
      </c>
      <c r="B76" s="73" t="s">
        <v>104</v>
      </c>
      <c r="C76" s="69">
        <f>[4]С2.3!E13</f>
        <v>300</v>
      </c>
    </row>
    <row r="77" spans="1:3" ht="25.5" x14ac:dyDescent="0.2">
      <c r="A77" s="64" t="s">
        <v>116</v>
      </c>
      <c r="B77" s="76" t="s">
        <v>117</v>
      </c>
      <c r="C77" s="75">
        <f>IF([4]С2.3!E26&gt;0,[4]С2.3!E26,[4]С2.3!E16)</f>
        <v>65637</v>
      </c>
    </row>
    <row r="78" spans="1:3" ht="38.25" x14ac:dyDescent="0.2">
      <c r="A78" s="64" t="s">
        <v>118</v>
      </c>
      <c r="B78" s="76" t="s">
        <v>119</v>
      </c>
      <c r="C78" s="75">
        <f>IF([4]С2.3!E27&gt;0,[4]С2.3!E27,[4]С2.3!E17)</f>
        <v>31684</v>
      </c>
    </row>
    <row r="79" spans="1:3" ht="17.25" x14ac:dyDescent="0.2">
      <c r="A79" s="64" t="s">
        <v>122</v>
      </c>
      <c r="B79" s="35" t="s">
        <v>123</v>
      </c>
      <c r="C79" s="38">
        <f>[4]С2!F29</f>
        <v>0.128978033685065</v>
      </c>
    </row>
    <row r="80" spans="1:3" ht="30" x14ac:dyDescent="0.2">
      <c r="A80" s="64" t="s">
        <v>124</v>
      </c>
      <c r="B80" s="57" t="s">
        <v>125</v>
      </c>
      <c r="C80" s="77">
        <f>[4]С2!F30</f>
        <v>0.11668498168498169</v>
      </c>
    </row>
    <row r="81" spans="1:3" ht="17.25" x14ac:dyDescent="0.2">
      <c r="A81" s="64" t="s">
        <v>126</v>
      </c>
      <c r="B81" s="78" t="s">
        <v>127</v>
      </c>
      <c r="C81" s="38">
        <f>[4]С2!F31</f>
        <v>0.13880000000000001</v>
      </c>
    </row>
    <row r="82" spans="1:3" s="70" customFormat="1" ht="18" thickBot="1" x14ac:dyDescent="0.25">
      <c r="A82" s="79" t="s">
        <v>128</v>
      </c>
      <c r="B82" s="80" t="s">
        <v>129</v>
      </c>
      <c r="C82" s="81">
        <f>[4]С2!F32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[4]С3!F14</f>
        <v>7037.0456820584268</v>
      </c>
    </row>
    <row r="86" spans="1:3" s="70" customFormat="1" ht="42.75" x14ac:dyDescent="0.2">
      <c r="A86" s="83" t="s">
        <v>134</v>
      </c>
      <c r="B86" s="57" t="s">
        <v>135</v>
      </c>
      <c r="C86" s="84">
        <f>[4]С3!F15</f>
        <v>0.2</v>
      </c>
    </row>
    <row r="87" spans="1:3" s="70" customFormat="1" ht="14.25" x14ac:dyDescent="0.2">
      <c r="A87" s="83" t="s">
        <v>136</v>
      </c>
      <c r="B87" s="85" t="s">
        <v>137</v>
      </c>
      <c r="C87" s="69">
        <f>[4]С3!F18</f>
        <v>15</v>
      </c>
    </row>
    <row r="88" spans="1:3" s="70" customFormat="1" ht="17.25" x14ac:dyDescent="0.2">
      <c r="A88" s="83" t="s">
        <v>138</v>
      </c>
      <c r="B88" s="35" t="s">
        <v>139</v>
      </c>
      <c r="C88" s="36">
        <f>[4]С3!F19</f>
        <v>3487.1555421534131</v>
      </c>
    </row>
    <row r="89" spans="1:3" s="70" customFormat="1" ht="55.5" x14ac:dyDescent="0.2">
      <c r="A89" s="83" t="s">
        <v>140</v>
      </c>
      <c r="B89" s="57" t="s">
        <v>141</v>
      </c>
      <c r="C89" s="86">
        <f>[4]С3!F20</f>
        <v>2.1999999999999999E-2</v>
      </c>
    </row>
    <row r="90" spans="1:3" s="70" customFormat="1" ht="14.25" x14ac:dyDescent="0.2">
      <c r="A90" s="83" t="s">
        <v>142</v>
      </c>
      <c r="B90" s="63" t="s">
        <v>86</v>
      </c>
      <c r="C90" s="69">
        <f>[4]С3!F21</f>
        <v>10</v>
      </c>
    </row>
    <row r="91" spans="1:3" s="70" customFormat="1" ht="17.25" x14ac:dyDescent="0.2">
      <c r="A91" s="83" t="s">
        <v>143</v>
      </c>
      <c r="B91" s="35" t="s">
        <v>144</v>
      </c>
      <c r="C91" s="36">
        <f>[4]С3!F22</f>
        <v>5.8992660675016593</v>
      </c>
    </row>
    <row r="92" spans="1:3" s="70" customFormat="1" ht="55.5" x14ac:dyDescent="0.2">
      <c r="A92" s="83" t="s">
        <v>145</v>
      </c>
      <c r="B92" s="57" t="s">
        <v>146</v>
      </c>
      <c r="C92" s="86">
        <f>[4]С3!F23</f>
        <v>3.0000000000000001E-3</v>
      </c>
    </row>
    <row r="93" spans="1:3" s="70" customFormat="1" ht="27.75" thickBot="1" x14ac:dyDescent="0.25">
      <c r="A93" s="87" t="s">
        <v>147</v>
      </c>
      <c r="B93" s="88" t="s">
        <v>247</v>
      </c>
      <c r="C93" s="89">
        <f>[4]С3!F24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[4]С4!F16</f>
        <v>1652.5</v>
      </c>
    </row>
    <row r="97" spans="1:3" ht="30" x14ac:dyDescent="0.2">
      <c r="A97" s="64" t="s">
        <v>152</v>
      </c>
      <c r="B97" s="63" t="s">
        <v>249</v>
      </c>
      <c r="C97" s="36">
        <f>[4]С4!F17</f>
        <v>73547</v>
      </c>
    </row>
    <row r="98" spans="1:3" ht="17.25" x14ac:dyDescent="0.2">
      <c r="A98" s="64" t="s">
        <v>154</v>
      </c>
      <c r="B98" s="63" t="s">
        <v>155</v>
      </c>
      <c r="C98" s="44">
        <f>[4]С4!F18</f>
        <v>0.02</v>
      </c>
    </row>
    <row r="99" spans="1:3" ht="30" x14ac:dyDescent="0.2">
      <c r="A99" s="64" t="s">
        <v>156</v>
      </c>
      <c r="B99" s="63" t="s">
        <v>157</v>
      </c>
      <c r="C99" s="36">
        <f>[4]С4!F19</f>
        <v>12104</v>
      </c>
    </row>
    <row r="100" spans="1:3" ht="31.5" x14ac:dyDescent="0.2">
      <c r="A100" s="64" t="s">
        <v>158</v>
      </c>
      <c r="B100" s="63" t="s">
        <v>159</v>
      </c>
      <c r="C100" s="44">
        <f>[4]С4!F20</f>
        <v>1.4999999999999999E-2</v>
      </c>
    </row>
    <row r="101" spans="1:3" ht="30" x14ac:dyDescent="0.2">
      <c r="A101" s="64" t="s">
        <v>160</v>
      </c>
      <c r="B101" s="35" t="s">
        <v>250</v>
      </c>
      <c r="C101" s="36">
        <f>[4]С4!F21</f>
        <v>1933.1949342509995</v>
      </c>
    </row>
    <row r="102" spans="1:3" ht="24" customHeight="1" x14ac:dyDescent="0.2">
      <c r="A102" s="64" t="s">
        <v>162</v>
      </c>
      <c r="B102" s="57" t="s">
        <v>163</v>
      </c>
      <c r="C102" s="37">
        <f>IF([4]С4.2!F8="да",[4]С4.2!D21,[4]С4.2!D15)</f>
        <v>0</v>
      </c>
    </row>
    <row r="103" spans="1:3" ht="68.25" x14ac:dyDescent="0.2">
      <c r="A103" s="64" t="s">
        <v>164</v>
      </c>
      <c r="B103" s="57" t="s">
        <v>165</v>
      </c>
      <c r="C103" s="36">
        <f>[4]С4!F22</f>
        <v>3.6112641666666665</v>
      </c>
    </row>
    <row r="104" spans="1:3" ht="30" x14ac:dyDescent="0.2">
      <c r="A104" s="64" t="s">
        <v>166</v>
      </c>
      <c r="B104" s="63" t="s">
        <v>251</v>
      </c>
      <c r="C104" s="36">
        <f>[4]С4!F23</f>
        <v>180</v>
      </c>
    </row>
    <row r="105" spans="1:3" ht="14.25" x14ac:dyDescent="0.2">
      <c r="A105" s="64" t="s">
        <v>168</v>
      </c>
      <c r="B105" s="57" t="s">
        <v>169</v>
      </c>
      <c r="C105" s="36">
        <f>[4]С4!F24</f>
        <v>8497.1999999999989</v>
      </c>
    </row>
    <row r="106" spans="1:3" ht="14.25" x14ac:dyDescent="0.2">
      <c r="A106" s="64" t="s">
        <v>170</v>
      </c>
      <c r="B106" s="63" t="s">
        <v>171</v>
      </c>
      <c r="C106" s="44">
        <f>[4]С4!F25</f>
        <v>0.35</v>
      </c>
    </row>
    <row r="107" spans="1:3" ht="17.25" x14ac:dyDescent="0.2">
      <c r="A107" s="64" t="s">
        <v>172</v>
      </c>
      <c r="B107" s="35" t="s">
        <v>173</v>
      </c>
      <c r="C107" s="36">
        <f>[4]С4!F26</f>
        <v>58.913460000000001</v>
      </c>
    </row>
    <row r="108" spans="1:3" ht="25.5" x14ac:dyDescent="0.2">
      <c r="A108" s="64" t="s">
        <v>174</v>
      </c>
      <c r="B108" s="57" t="s">
        <v>100</v>
      </c>
      <c r="C108" s="37">
        <f>[4]С4.3!E16</f>
        <v>0</v>
      </c>
    </row>
    <row r="109" spans="1:3" ht="25.5" x14ac:dyDescent="0.2">
      <c r="A109" s="64" t="s">
        <v>175</v>
      </c>
      <c r="B109" s="57" t="s">
        <v>176</v>
      </c>
      <c r="C109" s="36">
        <f>[4]С4.3!E17</f>
        <v>15.700000000000001</v>
      </c>
    </row>
    <row r="110" spans="1:3" ht="38.25" x14ac:dyDescent="0.2">
      <c r="A110" s="64" t="s">
        <v>177</v>
      </c>
      <c r="B110" s="57" t="s">
        <v>112</v>
      </c>
      <c r="C110" s="37">
        <f>[4]С4.3!E18</f>
        <v>0</v>
      </c>
    </row>
    <row r="111" spans="1:3" x14ac:dyDescent="0.2">
      <c r="A111" s="64" t="s">
        <v>178</v>
      </c>
      <c r="B111" s="57" t="s">
        <v>179</v>
      </c>
      <c r="C111" s="36">
        <f>[4]С4.3!E19</f>
        <v>18.89</v>
      </c>
    </row>
    <row r="112" spans="1:3" x14ac:dyDescent="0.2">
      <c r="A112" s="64" t="s">
        <v>180</v>
      </c>
      <c r="B112" s="63" t="s">
        <v>181</v>
      </c>
      <c r="C112" s="36">
        <f>[4]С4.3!E11</f>
        <v>1871</v>
      </c>
    </row>
    <row r="113" spans="1:3" x14ac:dyDescent="0.2">
      <c r="A113" s="64" t="s">
        <v>182</v>
      </c>
      <c r="B113" s="63" t="s">
        <v>183</v>
      </c>
      <c r="C113" s="56">
        <f>[4]С4.3!E12</f>
        <v>1636</v>
      </c>
    </row>
    <row r="114" spans="1:3" x14ac:dyDescent="0.2">
      <c r="A114" s="64" t="s">
        <v>184</v>
      </c>
      <c r="B114" s="63" t="s">
        <v>185</v>
      </c>
      <c r="C114" s="56">
        <f>[4]С4.3!E13</f>
        <v>204</v>
      </c>
    </row>
    <row r="115" spans="1:3" ht="30" x14ac:dyDescent="0.2">
      <c r="A115" s="64" t="s">
        <v>186</v>
      </c>
      <c r="B115" s="35" t="s">
        <v>252</v>
      </c>
      <c r="C115" s="36">
        <f>[4]С4!F27</f>
        <v>1603.1789008067842</v>
      </c>
    </row>
    <row r="116" spans="1:3" ht="25.5" x14ac:dyDescent="0.2">
      <c r="A116" s="64" t="s">
        <v>188</v>
      </c>
      <c r="B116" s="57" t="s">
        <v>230</v>
      </c>
      <c r="C116" s="36">
        <f>[4]С4!F28</f>
        <v>1231.3202003124302</v>
      </c>
    </row>
    <row r="117" spans="1:3" ht="42.75" x14ac:dyDescent="0.2">
      <c r="A117" s="64" t="s">
        <v>190</v>
      </c>
      <c r="B117" s="57" t="s">
        <v>191</v>
      </c>
      <c r="C117" s="36">
        <f>[4]С4!F29</f>
        <v>371.85870049435397</v>
      </c>
    </row>
    <row r="118" spans="1:3" ht="30" x14ac:dyDescent="0.2">
      <c r="A118" s="64" t="s">
        <v>192</v>
      </c>
      <c r="B118" s="43" t="s">
        <v>193</v>
      </c>
      <c r="C118" s="36">
        <f>[4]С4!F30</f>
        <v>2044.8959608183441</v>
      </c>
    </row>
    <row r="119" spans="1:3" ht="42.75" x14ac:dyDescent="0.2">
      <c r="A119" s="64" t="s">
        <v>231</v>
      </c>
      <c r="B119" s="94" t="s">
        <v>253</v>
      </c>
      <c r="C119" s="36">
        <f>[4]С4!F33</f>
        <v>1289.3070747828033</v>
      </c>
    </row>
    <row r="120" spans="1:3" ht="30" x14ac:dyDescent="0.2">
      <c r="A120" s="64" t="s">
        <v>232</v>
      </c>
      <c r="B120" s="128" t="s">
        <v>254</v>
      </c>
      <c r="C120" s="36">
        <f>[4]С4!F35</f>
        <v>17.040680999999999</v>
      </c>
    </row>
    <row r="121" spans="1:3" ht="14.25" x14ac:dyDescent="0.2">
      <c r="A121" s="64" t="s">
        <v>233</v>
      </c>
      <c r="B121" s="60" t="s">
        <v>255</v>
      </c>
      <c r="C121" s="36">
        <f>[4]С4!F36</f>
        <v>14319.9</v>
      </c>
    </row>
    <row r="122" spans="1:3" ht="28.5" thickBot="1" x14ac:dyDescent="0.25">
      <c r="A122" s="79" t="s">
        <v>234</v>
      </c>
      <c r="B122" s="129" t="s">
        <v>256</v>
      </c>
      <c r="C122" s="89">
        <f>[4]С4!F37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[4]С5!F17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[4]С2!F37</f>
        <v>20.818139999999996</v>
      </c>
    </row>
    <row r="136" spans="1:3" ht="14.25" x14ac:dyDescent="0.2">
      <c r="A136" s="64" t="s">
        <v>214</v>
      </c>
      <c r="B136" s="136" t="s">
        <v>215</v>
      </c>
      <c r="C136" s="36">
        <f>[4]С2!F38</f>
        <v>7</v>
      </c>
    </row>
    <row r="137" spans="1:3" ht="17.25" x14ac:dyDescent="0.2">
      <c r="A137" s="64" t="s">
        <v>216</v>
      </c>
      <c r="B137" s="136" t="s">
        <v>217</v>
      </c>
      <c r="C137" s="36">
        <f>[4]С2!F40</f>
        <v>0.97</v>
      </c>
    </row>
    <row r="138" spans="1:3" ht="15" thickBot="1" x14ac:dyDescent="0.25">
      <c r="A138" s="79" t="s">
        <v>218</v>
      </c>
      <c r="B138" s="137" t="s">
        <v>219</v>
      </c>
      <c r="C138" s="50">
        <f>[4]С2!F42</f>
        <v>0.35</v>
      </c>
    </row>
    <row r="139" spans="1:3" s="92" customFormat="1" ht="13.5" thickBot="1" x14ac:dyDescent="0.25">
      <c r="A139" s="51"/>
      <c r="B139" s="52"/>
      <c r="C139" s="15"/>
    </row>
    <row r="140" spans="1:3" ht="30" x14ac:dyDescent="0.2">
      <c r="A140" s="90" t="s">
        <v>220</v>
      </c>
      <c r="B140" s="100" t="s">
        <v>258</v>
      </c>
      <c r="C140" s="138">
        <f>[4]С2!F35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[4]С2.5!$E$11</f>
        <v>-2.9000000000000026E-2</v>
      </c>
    </row>
    <row r="144" spans="1:3" x14ac:dyDescent="0.2">
      <c r="A144" s="103"/>
      <c r="B144" s="110">
        <f t="shared" ref="B144:B207" si="0">B143+1</f>
        <v>2021</v>
      </c>
      <c r="C144" s="143">
        <f>[4]С2.5!$F$11</f>
        <v>0.245</v>
      </c>
    </row>
    <row r="145" spans="1:3" x14ac:dyDescent="0.2">
      <c r="A145" s="103"/>
      <c r="B145" s="110">
        <f t="shared" si="0"/>
        <v>2022</v>
      </c>
      <c r="C145" s="143">
        <f>[4]С2.5!$G$11</f>
        <v>0.121</v>
      </c>
    </row>
    <row r="146" spans="1:3" ht="13.5" thickBot="1" x14ac:dyDescent="0.25">
      <c r="A146" s="103"/>
      <c r="B146" s="112">
        <f t="shared" si="0"/>
        <v>2023</v>
      </c>
      <c r="C146" s="144">
        <f>[4]С2.5!$H$11</f>
        <v>0.02</v>
      </c>
    </row>
    <row r="147" spans="1:3" hidden="1" x14ac:dyDescent="0.2">
      <c r="A147" s="103"/>
      <c r="B147" s="145">
        <f t="shared" si="0"/>
        <v>2024</v>
      </c>
      <c r="C147" s="146">
        <f>[4]С2.5!$I$11</f>
        <v>-2.93E-2</v>
      </c>
    </row>
    <row r="148" spans="1:3" hidden="1" x14ac:dyDescent="0.2">
      <c r="A148" s="103"/>
      <c r="B148" s="110">
        <f t="shared" si="0"/>
        <v>2025</v>
      </c>
      <c r="C148" s="143">
        <f>[4]С2.5!$J$11</f>
        <v>0.21215960863291</v>
      </c>
    </row>
    <row r="149" spans="1:3" hidden="1" x14ac:dyDescent="0.2">
      <c r="A149" s="103"/>
      <c r="B149" s="110">
        <f t="shared" si="0"/>
        <v>2026</v>
      </c>
      <c r="C149" s="143">
        <f>[4]С2.5!$K$11</f>
        <v>3.5813361771260002E-2</v>
      </c>
    </row>
    <row r="150" spans="1:3" hidden="1" x14ac:dyDescent="0.2">
      <c r="A150" s="103"/>
      <c r="B150" s="110">
        <f t="shared" si="0"/>
        <v>2027</v>
      </c>
      <c r="C150" s="143">
        <f>[4]С2.5!$L$11</f>
        <v>3.2682303599220003E-2</v>
      </c>
    </row>
    <row r="151" spans="1:3" hidden="1" x14ac:dyDescent="0.2">
      <c r="A151" s="103"/>
      <c r="B151" s="110">
        <f t="shared" si="0"/>
        <v>2028</v>
      </c>
      <c r="C151" s="143">
        <f>[4]С2.5!$M$11</f>
        <v>0</v>
      </c>
    </row>
    <row r="152" spans="1:3" hidden="1" x14ac:dyDescent="0.2">
      <c r="A152" s="103"/>
      <c r="B152" s="110">
        <f t="shared" si="0"/>
        <v>2029</v>
      </c>
      <c r="C152" s="143">
        <f>[4]С2.5!$N$11</f>
        <v>0</v>
      </c>
    </row>
    <row r="153" spans="1:3" hidden="1" x14ac:dyDescent="0.2">
      <c r="A153" s="103"/>
      <c r="B153" s="110">
        <f t="shared" si="0"/>
        <v>2030</v>
      </c>
      <c r="C153" s="143">
        <f>[4]С2.5!$O$11</f>
        <v>0</v>
      </c>
    </row>
    <row r="154" spans="1:3" hidden="1" x14ac:dyDescent="0.2">
      <c r="A154" s="103"/>
      <c r="B154" s="110">
        <f t="shared" si="0"/>
        <v>2031</v>
      </c>
      <c r="C154" s="143">
        <f>[4]С2.5!$P$11</f>
        <v>0</v>
      </c>
    </row>
    <row r="155" spans="1:3" hidden="1" x14ac:dyDescent="0.2">
      <c r="A155" s="92"/>
      <c r="B155" s="110">
        <f t="shared" si="0"/>
        <v>2032</v>
      </c>
      <c r="C155" s="143">
        <f>[4]С2.5!$Q$11</f>
        <v>0</v>
      </c>
    </row>
    <row r="156" spans="1:3" hidden="1" x14ac:dyDescent="0.2">
      <c r="A156" s="92"/>
      <c r="B156" s="110">
        <f t="shared" si="0"/>
        <v>2033</v>
      </c>
      <c r="C156" s="143">
        <f>[4]С2.5!$R$11</f>
        <v>0</v>
      </c>
    </row>
    <row r="157" spans="1:3" hidden="1" x14ac:dyDescent="0.2">
      <c r="B157" s="110">
        <f t="shared" si="0"/>
        <v>2034</v>
      </c>
      <c r="C157" s="143">
        <f>[4]С2.5!$S$11</f>
        <v>0</v>
      </c>
    </row>
    <row r="158" spans="1:3" hidden="1" x14ac:dyDescent="0.2">
      <c r="B158" s="110">
        <f t="shared" si="0"/>
        <v>2035</v>
      </c>
      <c r="C158" s="143">
        <f>[4]С2.5!$T$11</f>
        <v>0</v>
      </c>
    </row>
    <row r="159" spans="1:3" hidden="1" x14ac:dyDescent="0.2">
      <c r="B159" s="110">
        <f t="shared" si="0"/>
        <v>2036</v>
      </c>
      <c r="C159" s="143">
        <f>[4]С2.5!$U$11</f>
        <v>0</v>
      </c>
    </row>
    <row r="160" spans="1:3" hidden="1" x14ac:dyDescent="0.2">
      <c r="B160" s="110">
        <f t="shared" si="0"/>
        <v>2037</v>
      </c>
      <c r="C160" s="143">
        <f>[4]С2.5!$V$11</f>
        <v>0</v>
      </c>
    </row>
    <row r="161" spans="2:3" hidden="1" x14ac:dyDescent="0.2">
      <c r="B161" s="110">
        <f t="shared" si="0"/>
        <v>2038</v>
      </c>
      <c r="C161" s="143">
        <f>[4]С2.5!$W$11</f>
        <v>0</v>
      </c>
    </row>
    <row r="162" spans="2:3" hidden="1" x14ac:dyDescent="0.2">
      <c r="B162" s="110">
        <f t="shared" si="0"/>
        <v>2039</v>
      </c>
      <c r="C162" s="143">
        <f>[4]С2.5!$X$11</f>
        <v>0</v>
      </c>
    </row>
    <row r="163" spans="2:3" hidden="1" x14ac:dyDescent="0.2">
      <c r="B163" s="110">
        <f t="shared" si="0"/>
        <v>2040</v>
      </c>
      <c r="C163" s="143">
        <f>[4]С2.5!$Y$11</f>
        <v>0</v>
      </c>
    </row>
    <row r="164" spans="2:3" hidden="1" x14ac:dyDescent="0.2">
      <c r="B164" s="110">
        <f t="shared" si="0"/>
        <v>2041</v>
      </c>
      <c r="C164" s="143">
        <f>[4]С2.5!$Z$11</f>
        <v>0</v>
      </c>
    </row>
    <row r="165" spans="2:3" hidden="1" x14ac:dyDescent="0.2">
      <c r="B165" s="110">
        <f t="shared" si="0"/>
        <v>2042</v>
      </c>
      <c r="C165" s="143">
        <f>[4]С2.5!$AA$11</f>
        <v>0</v>
      </c>
    </row>
    <row r="166" spans="2:3" hidden="1" x14ac:dyDescent="0.2">
      <c r="B166" s="110">
        <f t="shared" si="0"/>
        <v>2043</v>
      </c>
      <c r="C166" s="143">
        <f>[4]С2.5!$AB$11</f>
        <v>0</v>
      </c>
    </row>
    <row r="167" spans="2:3" hidden="1" x14ac:dyDescent="0.2">
      <c r="B167" s="110">
        <f t="shared" si="0"/>
        <v>2044</v>
      </c>
      <c r="C167" s="143">
        <f>[4]С2.5!$AC$11</f>
        <v>0</v>
      </c>
    </row>
    <row r="168" spans="2:3" hidden="1" x14ac:dyDescent="0.2">
      <c r="B168" s="110">
        <f t="shared" si="0"/>
        <v>2045</v>
      </c>
      <c r="C168" s="143">
        <f>[4]С2.5!$AD$11</f>
        <v>0</v>
      </c>
    </row>
    <row r="169" spans="2:3" hidden="1" x14ac:dyDescent="0.2">
      <c r="B169" s="110">
        <f t="shared" si="0"/>
        <v>2046</v>
      </c>
      <c r="C169" s="143">
        <f>[4]С2.5!$AE$11</f>
        <v>0</v>
      </c>
    </row>
    <row r="170" spans="2:3" hidden="1" x14ac:dyDescent="0.2">
      <c r="B170" s="110">
        <f t="shared" si="0"/>
        <v>2047</v>
      </c>
      <c r="C170" s="143">
        <f>[4]С2.5!$AF$11</f>
        <v>0</v>
      </c>
    </row>
    <row r="171" spans="2:3" hidden="1" x14ac:dyDescent="0.2">
      <c r="B171" s="110">
        <f t="shared" si="0"/>
        <v>2048</v>
      </c>
      <c r="C171" s="143">
        <f>[4]С2.5!$AG$11</f>
        <v>0</v>
      </c>
    </row>
    <row r="172" spans="2:3" hidden="1" x14ac:dyDescent="0.2">
      <c r="B172" s="110">
        <f t="shared" si="0"/>
        <v>2049</v>
      </c>
      <c r="C172" s="143">
        <f>[4]С2.5!$AH$11</f>
        <v>0</v>
      </c>
    </row>
    <row r="173" spans="2:3" hidden="1" x14ac:dyDescent="0.2">
      <c r="B173" s="110">
        <f t="shared" si="0"/>
        <v>2050</v>
      </c>
      <c r="C173" s="143">
        <f>[4]С2.5!$AI$11</f>
        <v>0</v>
      </c>
    </row>
    <row r="174" spans="2:3" hidden="1" x14ac:dyDescent="0.2">
      <c r="B174" s="110">
        <f t="shared" si="0"/>
        <v>2051</v>
      </c>
      <c r="C174" s="143">
        <f>[4]С2.5!$AJ$11</f>
        <v>0</v>
      </c>
    </row>
    <row r="175" spans="2:3" hidden="1" x14ac:dyDescent="0.2">
      <c r="B175" s="110">
        <f t="shared" si="0"/>
        <v>2052</v>
      </c>
      <c r="C175" s="143">
        <f>[4]С2.5!$AK$11</f>
        <v>0</v>
      </c>
    </row>
    <row r="176" spans="2:3" hidden="1" x14ac:dyDescent="0.2">
      <c r="B176" s="110">
        <f t="shared" si="0"/>
        <v>2053</v>
      </c>
      <c r="C176" s="143">
        <f>[4]С2.5!$AL$11</f>
        <v>0</v>
      </c>
    </row>
    <row r="177" spans="2:3" hidden="1" x14ac:dyDescent="0.2">
      <c r="B177" s="110">
        <f t="shared" si="0"/>
        <v>2054</v>
      </c>
      <c r="C177" s="143">
        <f>[4]С2.5!$AM$11</f>
        <v>0</v>
      </c>
    </row>
    <row r="178" spans="2:3" hidden="1" x14ac:dyDescent="0.2">
      <c r="B178" s="110">
        <f t="shared" si="0"/>
        <v>2055</v>
      </c>
      <c r="C178" s="143">
        <f>[4]С2.5!$AN$11</f>
        <v>0</v>
      </c>
    </row>
    <row r="179" spans="2:3" hidden="1" x14ac:dyDescent="0.2">
      <c r="B179" s="110">
        <f t="shared" si="0"/>
        <v>2056</v>
      </c>
      <c r="C179" s="143">
        <f>[4]С2.5!$AO$11</f>
        <v>0</v>
      </c>
    </row>
    <row r="180" spans="2:3" hidden="1" x14ac:dyDescent="0.2">
      <c r="B180" s="110">
        <f t="shared" si="0"/>
        <v>2057</v>
      </c>
      <c r="C180" s="143">
        <f>[4]С2.5!$AP$11</f>
        <v>0</v>
      </c>
    </row>
    <row r="181" spans="2:3" hidden="1" x14ac:dyDescent="0.2">
      <c r="B181" s="110">
        <f t="shared" si="0"/>
        <v>2058</v>
      </c>
      <c r="C181" s="143">
        <f>[4]С2.5!$AQ$11</f>
        <v>0</v>
      </c>
    </row>
    <row r="182" spans="2:3" hidden="1" x14ac:dyDescent="0.2">
      <c r="B182" s="110">
        <f t="shared" si="0"/>
        <v>2059</v>
      </c>
      <c r="C182" s="143">
        <f>[4]С2.5!$AR$11</f>
        <v>0</v>
      </c>
    </row>
    <row r="183" spans="2:3" hidden="1" x14ac:dyDescent="0.2">
      <c r="B183" s="110">
        <f t="shared" si="0"/>
        <v>2060</v>
      </c>
      <c r="C183" s="143">
        <f>[4]С2.5!$AS$11</f>
        <v>0</v>
      </c>
    </row>
    <row r="184" spans="2:3" hidden="1" x14ac:dyDescent="0.2">
      <c r="B184" s="110">
        <f t="shared" si="0"/>
        <v>2061</v>
      </c>
      <c r="C184" s="143">
        <f>[4]С2.5!$AT$11</f>
        <v>0</v>
      </c>
    </row>
    <row r="185" spans="2:3" hidden="1" x14ac:dyDescent="0.2">
      <c r="B185" s="110">
        <f t="shared" si="0"/>
        <v>2062</v>
      </c>
      <c r="C185" s="143">
        <f>[4]С2.5!$AU$11</f>
        <v>0</v>
      </c>
    </row>
    <row r="186" spans="2:3" hidden="1" x14ac:dyDescent="0.2">
      <c r="B186" s="110">
        <f t="shared" si="0"/>
        <v>2063</v>
      </c>
      <c r="C186" s="143">
        <f>[4]С2.5!$AV$11</f>
        <v>0</v>
      </c>
    </row>
    <row r="187" spans="2:3" hidden="1" x14ac:dyDescent="0.2">
      <c r="B187" s="110">
        <f t="shared" si="0"/>
        <v>2064</v>
      </c>
      <c r="C187" s="143">
        <f>[4]С2.5!$AW$11</f>
        <v>0</v>
      </c>
    </row>
    <row r="188" spans="2:3" hidden="1" x14ac:dyDescent="0.2">
      <c r="B188" s="110">
        <f t="shared" si="0"/>
        <v>2065</v>
      </c>
      <c r="C188" s="143">
        <f>[4]С2.5!$AX$11</f>
        <v>0</v>
      </c>
    </row>
    <row r="189" spans="2:3" hidden="1" x14ac:dyDescent="0.2">
      <c r="B189" s="110">
        <f t="shared" si="0"/>
        <v>2066</v>
      </c>
      <c r="C189" s="143">
        <f>[4]С2.5!$AY$11</f>
        <v>0</v>
      </c>
    </row>
    <row r="190" spans="2:3" hidden="1" x14ac:dyDescent="0.2">
      <c r="B190" s="110">
        <f t="shared" si="0"/>
        <v>2067</v>
      </c>
      <c r="C190" s="143">
        <f>[4]С2.5!$AZ$11</f>
        <v>0</v>
      </c>
    </row>
    <row r="191" spans="2:3" hidden="1" x14ac:dyDescent="0.2">
      <c r="B191" s="110">
        <f t="shared" si="0"/>
        <v>2068</v>
      </c>
      <c r="C191" s="143">
        <f>[4]С2.5!$BA$11</f>
        <v>0</v>
      </c>
    </row>
    <row r="192" spans="2:3" hidden="1" x14ac:dyDescent="0.2">
      <c r="B192" s="110">
        <f t="shared" si="0"/>
        <v>2069</v>
      </c>
      <c r="C192" s="143">
        <f>[4]С2.5!$BB$11</f>
        <v>0</v>
      </c>
    </row>
    <row r="193" spans="2:3" hidden="1" x14ac:dyDescent="0.2">
      <c r="B193" s="110">
        <f t="shared" si="0"/>
        <v>2070</v>
      </c>
      <c r="C193" s="143">
        <f>[4]С2.5!$BC$11</f>
        <v>0</v>
      </c>
    </row>
    <row r="194" spans="2:3" hidden="1" x14ac:dyDescent="0.2">
      <c r="B194" s="110">
        <f t="shared" si="0"/>
        <v>2071</v>
      </c>
      <c r="C194" s="143">
        <f>[4]С2.5!$BD$11</f>
        <v>0</v>
      </c>
    </row>
    <row r="195" spans="2:3" hidden="1" x14ac:dyDescent="0.2">
      <c r="B195" s="110">
        <f t="shared" si="0"/>
        <v>2072</v>
      </c>
      <c r="C195" s="143">
        <f>[4]С2.5!$BE$11</f>
        <v>0</v>
      </c>
    </row>
    <row r="196" spans="2:3" hidden="1" x14ac:dyDescent="0.2">
      <c r="B196" s="110">
        <f t="shared" si="0"/>
        <v>2073</v>
      </c>
      <c r="C196" s="143">
        <f>[4]С2.5!$BF$11</f>
        <v>0</v>
      </c>
    </row>
    <row r="197" spans="2:3" hidden="1" x14ac:dyDescent="0.2">
      <c r="B197" s="110">
        <f t="shared" si="0"/>
        <v>2074</v>
      </c>
      <c r="C197" s="143">
        <f>[4]С2.5!$BG$11</f>
        <v>0</v>
      </c>
    </row>
    <row r="198" spans="2:3" hidden="1" x14ac:dyDescent="0.2">
      <c r="B198" s="110">
        <f t="shared" si="0"/>
        <v>2075</v>
      </c>
      <c r="C198" s="143">
        <f>[4]С2.5!$BH$11</f>
        <v>0</v>
      </c>
    </row>
    <row r="199" spans="2:3" hidden="1" x14ac:dyDescent="0.2">
      <c r="B199" s="110">
        <f t="shared" si="0"/>
        <v>2076</v>
      </c>
      <c r="C199" s="143">
        <f>[4]С2.5!$BI$11</f>
        <v>0</v>
      </c>
    </row>
    <row r="200" spans="2:3" hidden="1" x14ac:dyDescent="0.2">
      <c r="B200" s="110">
        <f t="shared" si="0"/>
        <v>2077</v>
      </c>
      <c r="C200" s="143">
        <f>[4]С2.5!$BJ$11</f>
        <v>0</v>
      </c>
    </row>
    <row r="201" spans="2:3" hidden="1" x14ac:dyDescent="0.2">
      <c r="B201" s="110">
        <f t="shared" si="0"/>
        <v>2078</v>
      </c>
      <c r="C201" s="143">
        <f>[4]С2.5!$BK$11</f>
        <v>0</v>
      </c>
    </row>
    <row r="202" spans="2:3" hidden="1" x14ac:dyDescent="0.2">
      <c r="B202" s="110">
        <f t="shared" si="0"/>
        <v>2079</v>
      </c>
      <c r="C202" s="143">
        <f>[4]С2.5!$BL$11</f>
        <v>0</v>
      </c>
    </row>
    <row r="203" spans="2:3" hidden="1" x14ac:dyDescent="0.2">
      <c r="B203" s="110">
        <f t="shared" si="0"/>
        <v>2080</v>
      </c>
      <c r="C203" s="143">
        <f>[4]С2.5!$BM$11</f>
        <v>0</v>
      </c>
    </row>
    <row r="204" spans="2:3" hidden="1" x14ac:dyDescent="0.2">
      <c r="B204" s="110">
        <f t="shared" si="0"/>
        <v>2081</v>
      </c>
      <c r="C204" s="143">
        <f>[4]С2.5!$BN$11</f>
        <v>0</v>
      </c>
    </row>
    <row r="205" spans="2:3" hidden="1" x14ac:dyDescent="0.2">
      <c r="B205" s="110">
        <f t="shared" si="0"/>
        <v>2082</v>
      </c>
      <c r="C205" s="143">
        <f>[4]С2.5!$BO$11</f>
        <v>0</v>
      </c>
    </row>
    <row r="206" spans="2:3" hidden="1" x14ac:dyDescent="0.2">
      <c r="B206" s="110">
        <f t="shared" si="0"/>
        <v>2083</v>
      </c>
      <c r="C206" s="143">
        <f>[4]С2.5!$BP$11</f>
        <v>0</v>
      </c>
    </row>
    <row r="207" spans="2:3" hidden="1" x14ac:dyDescent="0.2">
      <c r="B207" s="110">
        <f t="shared" si="0"/>
        <v>2084</v>
      </c>
      <c r="C207" s="143">
        <f>[4]С2.5!$BQ$11</f>
        <v>0</v>
      </c>
    </row>
    <row r="208" spans="2:3" hidden="1" x14ac:dyDescent="0.2">
      <c r="B208" s="110">
        <f t="shared" ref="B208:B223" si="1">B207+1</f>
        <v>2085</v>
      </c>
      <c r="C208" s="143">
        <f>[4]С2.5!$BR$11</f>
        <v>0</v>
      </c>
    </row>
    <row r="209" spans="2:3" hidden="1" x14ac:dyDescent="0.2">
      <c r="B209" s="110">
        <f t="shared" si="1"/>
        <v>2086</v>
      </c>
      <c r="C209" s="143">
        <f>[4]С2.5!$BS$11</f>
        <v>0</v>
      </c>
    </row>
    <row r="210" spans="2:3" hidden="1" x14ac:dyDescent="0.2">
      <c r="B210" s="110">
        <f t="shared" si="1"/>
        <v>2087</v>
      </c>
      <c r="C210" s="143">
        <f>[4]С2.5!$BT$11</f>
        <v>0</v>
      </c>
    </row>
    <row r="211" spans="2:3" hidden="1" x14ac:dyDescent="0.2">
      <c r="B211" s="110">
        <f t="shared" si="1"/>
        <v>2088</v>
      </c>
      <c r="C211" s="143">
        <f>[4]С2.5!$BU$11</f>
        <v>0</v>
      </c>
    </row>
    <row r="212" spans="2:3" hidden="1" x14ac:dyDescent="0.2">
      <c r="B212" s="110">
        <f t="shared" si="1"/>
        <v>2089</v>
      </c>
      <c r="C212" s="143">
        <f>[4]С2.5!$BV$11</f>
        <v>0</v>
      </c>
    </row>
    <row r="213" spans="2:3" hidden="1" x14ac:dyDescent="0.2">
      <c r="B213" s="110">
        <f t="shared" si="1"/>
        <v>2090</v>
      </c>
      <c r="C213" s="143">
        <f>[4]С2.5!$BW$11</f>
        <v>0</v>
      </c>
    </row>
    <row r="214" spans="2:3" hidden="1" x14ac:dyDescent="0.2">
      <c r="B214" s="110">
        <f t="shared" si="1"/>
        <v>2091</v>
      </c>
      <c r="C214" s="143">
        <f>[4]С2.5!$BX$11</f>
        <v>0</v>
      </c>
    </row>
    <row r="215" spans="2:3" hidden="1" x14ac:dyDescent="0.2">
      <c r="B215" s="110">
        <f t="shared" si="1"/>
        <v>2092</v>
      </c>
      <c r="C215" s="143">
        <f>[4]С2.5!$BY$11</f>
        <v>0</v>
      </c>
    </row>
    <row r="216" spans="2:3" hidden="1" x14ac:dyDescent="0.2">
      <c r="B216" s="110">
        <f t="shared" si="1"/>
        <v>2093</v>
      </c>
      <c r="C216" s="143">
        <f>[4]С2.5!$BZ$11</f>
        <v>0</v>
      </c>
    </row>
    <row r="217" spans="2:3" hidden="1" x14ac:dyDescent="0.2">
      <c r="B217" s="110">
        <f t="shared" si="1"/>
        <v>2094</v>
      </c>
      <c r="C217" s="143">
        <f>[4]С2.5!$CA$11</f>
        <v>0</v>
      </c>
    </row>
    <row r="218" spans="2:3" hidden="1" x14ac:dyDescent="0.2">
      <c r="B218" s="110">
        <f t="shared" si="1"/>
        <v>2095</v>
      </c>
      <c r="C218" s="143">
        <f>[4]С2.5!$CB$11</f>
        <v>0</v>
      </c>
    </row>
    <row r="219" spans="2:3" hidden="1" x14ac:dyDescent="0.2">
      <c r="B219" s="110">
        <f t="shared" si="1"/>
        <v>2096</v>
      </c>
      <c r="C219" s="143">
        <f>[4]С2.5!$CC$11</f>
        <v>0</v>
      </c>
    </row>
    <row r="220" spans="2:3" hidden="1" x14ac:dyDescent="0.2">
      <c r="B220" s="110">
        <f t="shared" si="1"/>
        <v>2097</v>
      </c>
      <c r="C220" s="143">
        <f>[4]С2.5!$CD$11</f>
        <v>0</v>
      </c>
    </row>
    <row r="221" spans="2:3" hidden="1" x14ac:dyDescent="0.2">
      <c r="B221" s="110">
        <f t="shared" si="1"/>
        <v>2098</v>
      </c>
      <c r="C221" s="143">
        <f>[4]С2.5!$CE$11</f>
        <v>0</v>
      </c>
    </row>
    <row r="222" spans="2:3" hidden="1" x14ac:dyDescent="0.2">
      <c r="B222" s="110">
        <f t="shared" si="1"/>
        <v>2099</v>
      </c>
      <c r="C222" s="143">
        <f>[4]С2.5!$CF$11</f>
        <v>0</v>
      </c>
    </row>
    <row r="223" spans="2:3" ht="13.5" hidden="1" thickBot="1" x14ac:dyDescent="0.25">
      <c r="B223" s="112">
        <f t="shared" si="1"/>
        <v>2100</v>
      </c>
      <c r="C223" s="144">
        <f>[4]С2.5!$CG$11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G4" sqref="G4"/>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[5]И1!D13</f>
        <v>Субъект Российской Федерации</v>
      </c>
      <c r="C4" s="10" t="str">
        <f>[5]И1!E13</f>
        <v>Новосибирская область</v>
      </c>
    </row>
    <row r="5" spans="1:3" x14ac:dyDescent="0.2">
      <c r="A5" s="8"/>
      <c r="B5" s="9" t="str">
        <f>[5]И1!D14</f>
        <v>Тип муниципального образования (выберите из списка)</v>
      </c>
      <c r="C5" s="10" t="str">
        <f>[5]И1!E14</f>
        <v>деревня Юный Пионер</v>
      </c>
    </row>
    <row r="6" spans="1:3" x14ac:dyDescent="0.2">
      <c r="A6" s="8"/>
      <c r="B6" s="9" t="str">
        <f>IF([5]И1!E15="","",[5]И1!D15)</f>
        <v/>
      </c>
      <c r="C6" s="10" t="str">
        <f>IF([5]И1!E15="","",[5]И1!E15)</f>
        <v/>
      </c>
    </row>
    <row r="7" spans="1:3" x14ac:dyDescent="0.2">
      <c r="A7" s="8"/>
      <c r="B7" s="9" t="str">
        <f>[5]И1!D16</f>
        <v>Код ОКТМО</v>
      </c>
      <c r="C7" s="11" t="str">
        <f>[5]И1!E16</f>
        <v>50604406101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2023</v>
      </c>
    </row>
    <row r="10" spans="1:3" x14ac:dyDescent="0.2">
      <c r="A10" s="8"/>
      <c r="B10" s="9" t="str">
        <f>[5]И1!D9</f>
        <v>Период регулирования (i-1)-й</v>
      </c>
      <c r="C10" s="14">
        <f>[5]И1!E9</f>
        <v>2022</v>
      </c>
    </row>
    <row r="11" spans="1:3" x14ac:dyDescent="0.2">
      <c r="A11" s="8"/>
      <c r="B11" s="9" t="str">
        <f>[5]И1!D10</f>
        <v>Период регулирования (i-2)-й</v>
      </c>
      <c r="C11" s="14">
        <f>[5]И1!E10</f>
        <v>2021</v>
      </c>
    </row>
    <row r="12" spans="1:3" x14ac:dyDescent="0.2">
      <c r="A12" s="8"/>
      <c r="B12" s="9" t="str">
        <f>[5]И1!D11</f>
        <v>Базовый год (б)</v>
      </c>
      <c r="C12" s="14">
        <f>[5]И1!E11</f>
        <v>2019</v>
      </c>
    </row>
    <row r="13" spans="1:3" ht="38.25" x14ac:dyDescent="0.2">
      <c r="A13" s="8"/>
      <c r="B13" s="9" t="str">
        <f>[5]И1!D18</f>
        <v>Вид топлива, использование которого преобладает в системе теплоснабжения</v>
      </c>
      <c r="C13" s="15" t="str">
        <f>[5]С1.1!E13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4137.2146078203568</v>
      </c>
    </row>
    <row r="18" spans="1:3" ht="42.75" x14ac:dyDescent="0.2">
      <c r="A18" s="23" t="s">
        <v>8</v>
      </c>
      <c r="B18" s="26" t="s">
        <v>9</v>
      </c>
      <c r="C18" s="27">
        <f>[5]С1!F12</f>
        <v>982.40564554891466</v>
      </c>
    </row>
    <row r="19" spans="1:3" ht="42.75" x14ac:dyDescent="0.2">
      <c r="A19" s="23" t="s">
        <v>10</v>
      </c>
      <c r="B19" s="26" t="s">
        <v>11</v>
      </c>
      <c r="C19" s="27">
        <f>[5]С2!F12</f>
        <v>2113.4880319770141</v>
      </c>
    </row>
    <row r="20" spans="1:3" ht="30" x14ac:dyDescent="0.2">
      <c r="A20" s="23" t="s">
        <v>12</v>
      </c>
      <c r="B20" s="26" t="s">
        <v>13</v>
      </c>
      <c r="C20" s="27">
        <f>[5]С3!F12</f>
        <v>505.81370335098825</v>
      </c>
    </row>
    <row r="21" spans="1:3" ht="42.75" x14ac:dyDescent="0.2">
      <c r="A21" s="23" t="s">
        <v>14</v>
      </c>
      <c r="B21" s="26" t="s">
        <v>235</v>
      </c>
      <c r="C21" s="27">
        <f>[5]С4!F12</f>
        <v>454.3853718881382</v>
      </c>
    </row>
    <row r="22" spans="1:3" ht="30" x14ac:dyDescent="0.2">
      <c r="A22" s="23" t="s">
        <v>16</v>
      </c>
      <c r="B22" s="26" t="s">
        <v>236</v>
      </c>
      <c r="C22" s="27">
        <f>[5]С5!F12</f>
        <v>81.121855055301111</v>
      </c>
    </row>
    <row r="23" spans="1:3" ht="43.5" thickBot="1" x14ac:dyDescent="0.25">
      <c r="A23" s="28" t="s">
        <v>18</v>
      </c>
      <c r="B23" s="29" t="s">
        <v>237</v>
      </c>
      <c r="C23" s="30" t="str">
        <f>[5]С6!F12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[5]С1.1!E16</f>
        <v>5000</v>
      </c>
    </row>
    <row r="29" spans="1:3" ht="42.75" x14ac:dyDescent="0.2">
      <c r="A29" s="23" t="s">
        <v>10</v>
      </c>
      <c r="B29" s="35" t="s">
        <v>238</v>
      </c>
      <c r="C29" s="36">
        <f>[5]С1.1!E27</f>
        <v>2589.73</v>
      </c>
    </row>
    <row r="30" spans="1:3" ht="17.25" x14ac:dyDescent="0.2">
      <c r="A30" s="23" t="s">
        <v>12</v>
      </c>
      <c r="B30" s="35" t="s">
        <v>29</v>
      </c>
      <c r="C30" s="38">
        <f>[5]С1.1!E19</f>
        <v>0.59499999999999997</v>
      </c>
    </row>
    <row r="31" spans="1:3" ht="17.25" x14ac:dyDescent="0.2">
      <c r="A31" s="23" t="s">
        <v>14</v>
      </c>
      <c r="B31" s="35" t="s">
        <v>30</v>
      </c>
      <c r="C31" s="38">
        <f>[5]С1.1!E20</f>
        <v>-0.113</v>
      </c>
    </row>
    <row r="32" spans="1:3" ht="30" x14ac:dyDescent="0.2">
      <c r="A32" s="23" t="s">
        <v>16</v>
      </c>
      <c r="B32" s="39" t="s">
        <v>239</v>
      </c>
      <c r="C32" s="124">
        <f>[5]С1!F13</f>
        <v>176.4</v>
      </c>
    </row>
    <row r="33" spans="1:3" x14ac:dyDescent="0.2">
      <c r="A33" s="23" t="s">
        <v>18</v>
      </c>
      <c r="B33" s="39" t="s">
        <v>32</v>
      </c>
      <c r="C33" s="41">
        <f>[5]С1!F16</f>
        <v>7000</v>
      </c>
    </row>
    <row r="34" spans="1:3" ht="14.25" x14ac:dyDescent="0.2">
      <c r="A34" s="23" t="s">
        <v>33</v>
      </c>
      <c r="B34" s="43" t="s">
        <v>240</v>
      </c>
      <c r="C34" s="44">
        <f>[5]С1!F17</f>
        <v>0.7142857142857143</v>
      </c>
    </row>
    <row r="35" spans="1:3" ht="15.75" x14ac:dyDescent="0.2">
      <c r="A35" s="125" t="s">
        <v>35</v>
      </c>
      <c r="B35" s="46" t="s">
        <v>36</v>
      </c>
      <c r="C35" s="44">
        <f>[5]С1!F20</f>
        <v>21.588411179999994</v>
      </c>
    </row>
    <row r="36" spans="1:3" ht="15.75" x14ac:dyDescent="0.2">
      <c r="A36" s="125" t="s">
        <v>37</v>
      </c>
      <c r="B36" s="47" t="s">
        <v>38</v>
      </c>
      <c r="C36" s="44">
        <f>[5]С1!F21</f>
        <v>20.818139999999996</v>
      </c>
    </row>
    <row r="37" spans="1:3" ht="14.25" x14ac:dyDescent="0.2">
      <c r="A37" s="125" t="s">
        <v>39</v>
      </c>
      <c r="B37" s="48" t="s">
        <v>40</v>
      </c>
      <c r="C37" s="44">
        <f>[5]С1!F22</f>
        <v>1.0369999999999999</v>
      </c>
    </row>
    <row r="38" spans="1:3" ht="53.25" thickBot="1" x14ac:dyDescent="0.25">
      <c r="A38" s="28" t="s">
        <v>41</v>
      </c>
      <c r="B38" s="49" t="s">
        <v>42</v>
      </c>
      <c r="C38" s="50">
        <f>[5]С1!F23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[5]С2.1!E12</f>
        <v>V</v>
      </c>
    </row>
    <row r="42" spans="1:3" ht="25.5" x14ac:dyDescent="0.2">
      <c r="A42" s="23" t="s">
        <v>47</v>
      </c>
      <c r="B42" s="35" t="s">
        <v>48</v>
      </c>
      <c r="C42" s="55" t="str">
        <f>[5]С2.1!E13</f>
        <v>6 и менее баллов</v>
      </c>
    </row>
    <row r="43" spans="1:3" ht="25.5" x14ac:dyDescent="0.2">
      <c r="A43" s="23" t="s">
        <v>49</v>
      </c>
      <c r="B43" s="35" t="s">
        <v>228</v>
      </c>
      <c r="C43" s="55" t="str">
        <f>[5]С2.1!E14</f>
        <v>от 200 до 500</v>
      </c>
    </row>
    <row r="44" spans="1:3" ht="25.5" x14ac:dyDescent="0.2">
      <c r="A44" s="23" t="s">
        <v>51</v>
      </c>
      <c r="B44" s="35" t="s">
        <v>229</v>
      </c>
      <c r="C44" s="56" t="str">
        <f>[5]С2.1!E15</f>
        <v>нет</v>
      </c>
    </row>
    <row r="45" spans="1:3" ht="30" x14ac:dyDescent="0.2">
      <c r="A45" s="23" t="s">
        <v>53</v>
      </c>
      <c r="B45" s="35" t="s">
        <v>54</v>
      </c>
      <c r="C45" s="36">
        <f>[5]С2!F18</f>
        <v>32402.627334033532</v>
      </c>
    </row>
    <row r="46" spans="1:3" ht="30" x14ac:dyDescent="0.2">
      <c r="A46" s="23" t="s">
        <v>55</v>
      </c>
      <c r="B46" s="57" t="s">
        <v>56</v>
      </c>
      <c r="C46" s="36">
        <f>IF([5]С2!F19&gt;0,[5]С2!F19,[5]С2!F20)</f>
        <v>23441.524932855718</v>
      </c>
    </row>
    <row r="47" spans="1:3" ht="25.5" x14ac:dyDescent="0.2">
      <c r="A47" s="23" t="s">
        <v>57</v>
      </c>
      <c r="B47" s="58" t="s">
        <v>58</v>
      </c>
      <c r="C47" s="36">
        <f>[5]С2.1!E19</f>
        <v>-38</v>
      </c>
    </row>
    <row r="48" spans="1:3" ht="25.5" x14ac:dyDescent="0.2">
      <c r="A48" s="23" t="s">
        <v>59</v>
      </c>
      <c r="B48" s="58" t="s">
        <v>60</v>
      </c>
      <c r="C48" s="36" t="str">
        <f>[5]С2.1!E22</f>
        <v>нет</v>
      </c>
    </row>
    <row r="49" spans="1:3" ht="38.25" x14ac:dyDescent="0.2">
      <c r="A49" s="23" t="s">
        <v>61</v>
      </c>
      <c r="B49" s="59" t="s">
        <v>62</v>
      </c>
      <c r="C49" s="36">
        <f>[5]С2.2!E10</f>
        <v>1287</v>
      </c>
    </row>
    <row r="50" spans="1:3" ht="25.5" x14ac:dyDescent="0.2">
      <c r="A50" s="23" t="s">
        <v>63</v>
      </c>
      <c r="B50" s="60" t="s">
        <v>64</v>
      </c>
      <c r="C50" s="36">
        <f>[5]С2.2!E12</f>
        <v>5.97</v>
      </c>
    </row>
    <row r="51" spans="1:3" ht="52.5" x14ac:dyDescent="0.2">
      <c r="A51" s="23" t="s">
        <v>65</v>
      </c>
      <c r="B51" s="61" t="s">
        <v>66</v>
      </c>
      <c r="C51" s="36">
        <f>[5]С2.2!E13</f>
        <v>1</v>
      </c>
    </row>
    <row r="52" spans="1:3" ht="27.75" x14ac:dyDescent="0.2">
      <c r="A52" s="23" t="s">
        <v>67</v>
      </c>
      <c r="B52" s="60" t="s">
        <v>68</v>
      </c>
      <c r="C52" s="36">
        <f>[5]С2.2!E14</f>
        <v>12104</v>
      </c>
    </row>
    <row r="53" spans="1:3" ht="25.5" x14ac:dyDescent="0.2">
      <c r="A53" s="23" t="s">
        <v>69</v>
      </c>
      <c r="B53" s="61" t="s">
        <v>70</v>
      </c>
      <c r="C53" s="38">
        <f>[5]С2.2!E15</f>
        <v>4.8000000000000001E-2</v>
      </c>
    </row>
    <row r="54" spans="1:3" x14ac:dyDescent="0.2">
      <c r="A54" s="23" t="s">
        <v>71</v>
      </c>
      <c r="B54" s="61" t="s">
        <v>72</v>
      </c>
      <c r="C54" s="36">
        <f>[5]С2.2!E16</f>
        <v>1</v>
      </c>
    </row>
    <row r="55" spans="1:3" ht="15.75" x14ac:dyDescent="0.2">
      <c r="A55" s="23" t="s">
        <v>73</v>
      </c>
      <c r="B55" s="63" t="s">
        <v>74</v>
      </c>
      <c r="C55" s="36">
        <f>[5]С2!F21</f>
        <v>1</v>
      </c>
    </row>
    <row r="56" spans="1:3" ht="30" x14ac:dyDescent="0.2">
      <c r="A56" s="64" t="s">
        <v>75</v>
      </c>
      <c r="B56" s="35" t="s">
        <v>241</v>
      </c>
      <c r="C56" s="36">
        <f>[5]С2!F13</f>
        <v>169640.22915965237</v>
      </c>
    </row>
    <row r="57" spans="1:3" ht="30" x14ac:dyDescent="0.2">
      <c r="A57" s="64" t="s">
        <v>77</v>
      </c>
      <c r="B57" s="63" t="s">
        <v>242</v>
      </c>
      <c r="C57" s="36">
        <f>[5]С2!F14</f>
        <v>113455</v>
      </c>
    </row>
    <row r="58" spans="1:3" ht="15.75" x14ac:dyDescent="0.2">
      <c r="A58" s="64" t="s">
        <v>79</v>
      </c>
      <c r="B58" s="65" t="s">
        <v>80</v>
      </c>
      <c r="C58" s="44">
        <f>[5]С2!F15</f>
        <v>1.071</v>
      </c>
    </row>
    <row r="59" spans="1:3" ht="15.75" x14ac:dyDescent="0.2">
      <c r="A59" s="64" t="s">
        <v>81</v>
      </c>
      <c r="B59" s="65" t="s">
        <v>82</v>
      </c>
      <c r="C59" s="44">
        <f>[5]С2!F16</f>
        <v>1</v>
      </c>
    </row>
    <row r="60" spans="1:3" ht="17.25" x14ac:dyDescent="0.2">
      <c r="A60" s="64" t="s">
        <v>83</v>
      </c>
      <c r="B60" s="63" t="s">
        <v>84</v>
      </c>
      <c r="C60" s="36">
        <f>[5]С2!F17</f>
        <v>1.01</v>
      </c>
    </row>
    <row r="61" spans="1:3" s="70" customFormat="1" ht="14.25" x14ac:dyDescent="0.2">
      <c r="A61" s="64" t="s">
        <v>85</v>
      </c>
      <c r="B61" s="68" t="s">
        <v>86</v>
      </c>
      <c r="C61" s="69">
        <f>[5]С2!F33</f>
        <v>10</v>
      </c>
    </row>
    <row r="62" spans="1:3" ht="30" x14ac:dyDescent="0.2">
      <c r="A62" s="64" t="s">
        <v>87</v>
      </c>
      <c r="B62" s="71" t="s">
        <v>88</v>
      </c>
      <c r="C62" s="36">
        <f>[5]С2!F26</f>
        <v>1966.4220225005531</v>
      </c>
    </row>
    <row r="63" spans="1:3" ht="17.25" x14ac:dyDescent="0.2">
      <c r="A63" s="64" t="s">
        <v>89</v>
      </c>
      <c r="B63" s="57" t="s">
        <v>243</v>
      </c>
      <c r="C63" s="36">
        <f>[5]С2!F27</f>
        <v>0.33871394199999999</v>
      </c>
    </row>
    <row r="64" spans="1:3" ht="17.25" x14ac:dyDescent="0.2">
      <c r="A64" s="64" t="s">
        <v>91</v>
      </c>
      <c r="B64" s="63" t="s">
        <v>244</v>
      </c>
      <c r="C64" s="69">
        <f>[5]С2!F28</f>
        <v>4200</v>
      </c>
    </row>
    <row r="65" spans="1:3" ht="42.75" x14ac:dyDescent="0.2">
      <c r="A65" s="64" t="s">
        <v>93</v>
      </c>
      <c r="B65" s="35" t="s">
        <v>245</v>
      </c>
      <c r="C65" s="36">
        <f>[5]С2!F22</f>
        <v>35717.748653137714</v>
      </c>
    </row>
    <row r="66" spans="1:3" ht="30" x14ac:dyDescent="0.2">
      <c r="A66" s="64" t="s">
        <v>95</v>
      </c>
      <c r="B66" s="65" t="s">
        <v>246</v>
      </c>
      <c r="C66" s="36">
        <f>[5]С2!F23</f>
        <v>1990</v>
      </c>
    </row>
    <row r="67" spans="1:3" ht="30" x14ac:dyDescent="0.2">
      <c r="A67" s="64" t="s">
        <v>97</v>
      </c>
      <c r="B67" s="57" t="s">
        <v>98</v>
      </c>
      <c r="C67" s="36">
        <f>[5]С2.1!E27</f>
        <v>14307.876789999998</v>
      </c>
    </row>
    <row r="68" spans="1:3" ht="38.25" x14ac:dyDescent="0.2">
      <c r="A68" s="64" t="s">
        <v>99</v>
      </c>
      <c r="B68" s="72" t="s">
        <v>100</v>
      </c>
      <c r="C68" s="56">
        <f>[5]С2.3!E21</f>
        <v>0</v>
      </c>
    </row>
    <row r="69" spans="1:3" ht="25.5" x14ac:dyDescent="0.2">
      <c r="A69" s="64" t="s">
        <v>101</v>
      </c>
      <c r="B69" s="73" t="s">
        <v>102</v>
      </c>
      <c r="C69" s="74">
        <f>[5]С2.3!E11</f>
        <v>9.89</v>
      </c>
    </row>
    <row r="70" spans="1:3" ht="25.5" x14ac:dyDescent="0.2">
      <c r="A70" s="64" t="s">
        <v>103</v>
      </c>
      <c r="B70" s="73" t="s">
        <v>104</v>
      </c>
      <c r="C70" s="69">
        <f>[5]С2.3!E13</f>
        <v>300</v>
      </c>
    </row>
    <row r="71" spans="1:3" ht="25.5" x14ac:dyDescent="0.2">
      <c r="A71" s="64" t="s">
        <v>105</v>
      </c>
      <c r="B71" s="72" t="s">
        <v>106</v>
      </c>
      <c r="C71" s="75">
        <f>IF([5]С2.3!E22&gt;0,[5]С2.3!E22,[5]С2.3!E14)</f>
        <v>61211</v>
      </c>
    </row>
    <row r="72" spans="1:3" ht="38.25" x14ac:dyDescent="0.2">
      <c r="A72" s="64" t="s">
        <v>107</v>
      </c>
      <c r="B72" s="72" t="s">
        <v>108</v>
      </c>
      <c r="C72" s="75">
        <f>IF([5]С2.3!E23&gt;0,[5]С2.3!E23,[5]С2.3!E15)</f>
        <v>45675</v>
      </c>
    </row>
    <row r="73" spans="1:3" ht="30" x14ac:dyDescent="0.2">
      <c r="A73" s="64" t="s">
        <v>109</v>
      </c>
      <c r="B73" s="57" t="s">
        <v>110</v>
      </c>
      <c r="C73" s="36">
        <f>[5]С2.1!E28</f>
        <v>9541.9567200000001</v>
      </c>
    </row>
    <row r="74" spans="1:3" ht="38.25" x14ac:dyDescent="0.2">
      <c r="A74" s="64" t="s">
        <v>111</v>
      </c>
      <c r="B74" s="72" t="s">
        <v>112</v>
      </c>
      <c r="C74" s="56">
        <f>[5]С2.3!E25</f>
        <v>0</v>
      </c>
    </row>
    <row r="75" spans="1:3" ht="25.5" x14ac:dyDescent="0.2">
      <c r="A75" s="64" t="s">
        <v>113</v>
      </c>
      <c r="B75" s="73" t="s">
        <v>114</v>
      </c>
      <c r="C75" s="74">
        <f>[5]С2.3!E12</f>
        <v>0.56000000000000005</v>
      </c>
    </row>
    <row r="76" spans="1:3" ht="25.5" x14ac:dyDescent="0.2">
      <c r="A76" s="64" t="s">
        <v>115</v>
      </c>
      <c r="B76" s="73" t="s">
        <v>104</v>
      </c>
      <c r="C76" s="69">
        <f>[5]С2.3!E13</f>
        <v>300</v>
      </c>
    </row>
    <row r="77" spans="1:3" ht="25.5" x14ac:dyDescent="0.2">
      <c r="A77" s="64" t="s">
        <v>116</v>
      </c>
      <c r="B77" s="76" t="s">
        <v>117</v>
      </c>
      <c r="C77" s="75">
        <f>IF([5]С2.3!E26&gt;0,[5]С2.3!E26,[5]С2.3!E16)</f>
        <v>65637</v>
      </c>
    </row>
    <row r="78" spans="1:3" ht="38.25" x14ac:dyDescent="0.2">
      <c r="A78" s="64" t="s">
        <v>118</v>
      </c>
      <c r="B78" s="76" t="s">
        <v>119</v>
      </c>
      <c r="C78" s="75">
        <f>IF([5]С2.3!E27&gt;0,[5]С2.3!E27,[5]С2.3!E17)</f>
        <v>31684</v>
      </c>
    </row>
    <row r="79" spans="1:3" ht="17.25" x14ac:dyDescent="0.2">
      <c r="A79" s="64" t="s">
        <v>122</v>
      </c>
      <c r="B79" s="35" t="s">
        <v>123</v>
      </c>
      <c r="C79" s="38">
        <f>[5]С2!F29</f>
        <v>0.128978033685065</v>
      </c>
    </row>
    <row r="80" spans="1:3" ht="30" x14ac:dyDescent="0.2">
      <c r="A80" s="64" t="s">
        <v>124</v>
      </c>
      <c r="B80" s="57" t="s">
        <v>125</v>
      </c>
      <c r="C80" s="77">
        <f>[5]С2!F30</f>
        <v>0.11668498168498169</v>
      </c>
    </row>
    <row r="81" spans="1:3" ht="17.25" x14ac:dyDescent="0.2">
      <c r="A81" s="64" t="s">
        <v>126</v>
      </c>
      <c r="B81" s="78" t="s">
        <v>127</v>
      </c>
      <c r="C81" s="38">
        <f>[5]С2!F31</f>
        <v>0.13880000000000001</v>
      </c>
    </row>
    <row r="82" spans="1:3" s="70" customFormat="1" ht="18" thickBot="1" x14ac:dyDescent="0.25">
      <c r="A82" s="79" t="s">
        <v>128</v>
      </c>
      <c r="B82" s="80" t="s">
        <v>129</v>
      </c>
      <c r="C82" s="81">
        <f>[5]С2!F32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[5]С3!F14</f>
        <v>7037.0456820584268</v>
      </c>
    </row>
    <row r="86" spans="1:3" s="70" customFormat="1" ht="42.75" x14ac:dyDescent="0.2">
      <c r="A86" s="83" t="s">
        <v>134</v>
      </c>
      <c r="B86" s="57" t="s">
        <v>135</v>
      </c>
      <c r="C86" s="84">
        <f>[5]С3!F15</f>
        <v>0.2</v>
      </c>
    </row>
    <row r="87" spans="1:3" s="70" customFormat="1" ht="14.25" x14ac:dyDescent="0.2">
      <c r="A87" s="83" t="s">
        <v>136</v>
      </c>
      <c r="B87" s="85" t="s">
        <v>137</v>
      </c>
      <c r="C87" s="69">
        <f>[5]С3!F18</f>
        <v>15</v>
      </c>
    </row>
    <row r="88" spans="1:3" s="70" customFormat="1" ht="17.25" x14ac:dyDescent="0.2">
      <c r="A88" s="83" t="s">
        <v>138</v>
      </c>
      <c r="B88" s="35" t="s">
        <v>139</v>
      </c>
      <c r="C88" s="36">
        <f>[5]С3!F19</f>
        <v>3487.1555421534131</v>
      </c>
    </row>
    <row r="89" spans="1:3" s="70" customFormat="1" ht="55.5" x14ac:dyDescent="0.2">
      <c r="A89" s="83" t="s">
        <v>140</v>
      </c>
      <c r="B89" s="57" t="s">
        <v>141</v>
      </c>
      <c r="C89" s="86">
        <f>[5]С3!F20</f>
        <v>2.1999999999999999E-2</v>
      </c>
    </row>
    <row r="90" spans="1:3" s="70" customFormat="1" ht="14.25" x14ac:dyDescent="0.2">
      <c r="A90" s="83" t="s">
        <v>142</v>
      </c>
      <c r="B90" s="63" t="s">
        <v>86</v>
      </c>
      <c r="C90" s="69">
        <f>[5]С3!F21</f>
        <v>10</v>
      </c>
    </row>
    <row r="91" spans="1:3" s="70" customFormat="1" ht="17.25" x14ac:dyDescent="0.2">
      <c r="A91" s="83" t="s">
        <v>143</v>
      </c>
      <c r="B91" s="35" t="s">
        <v>144</v>
      </c>
      <c r="C91" s="36">
        <f>[5]С3!F22</f>
        <v>5.8992660675016593</v>
      </c>
    </row>
    <row r="92" spans="1:3" s="70" customFormat="1" ht="55.5" x14ac:dyDescent="0.2">
      <c r="A92" s="83" t="s">
        <v>145</v>
      </c>
      <c r="B92" s="57" t="s">
        <v>146</v>
      </c>
      <c r="C92" s="86">
        <f>[5]С3!F23</f>
        <v>3.0000000000000001E-3</v>
      </c>
    </row>
    <row r="93" spans="1:3" s="70" customFormat="1" ht="27.75" thickBot="1" x14ac:dyDescent="0.25">
      <c r="A93" s="87" t="s">
        <v>147</v>
      </c>
      <c r="B93" s="88" t="s">
        <v>247</v>
      </c>
      <c r="C93" s="89">
        <f>[5]С3!F24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[5]С4!F16</f>
        <v>1652.5</v>
      </c>
    </row>
    <row r="97" spans="1:3" ht="30" x14ac:dyDescent="0.2">
      <c r="A97" s="64" t="s">
        <v>152</v>
      </c>
      <c r="B97" s="63" t="s">
        <v>249</v>
      </c>
      <c r="C97" s="36">
        <f>[5]С4!F17</f>
        <v>73547</v>
      </c>
    </row>
    <row r="98" spans="1:3" ht="17.25" x14ac:dyDescent="0.2">
      <c r="A98" s="64" t="s">
        <v>154</v>
      </c>
      <c r="B98" s="63" t="s">
        <v>155</v>
      </c>
      <c r="C98" s="44">
        <f>[5]С4!F18</f>
        <v>0.02</v>
      </c>
    </row>
    <row r="99" spans="1:3" ht="30" x14ac:dyDescent="0.2">
      <c r="A99" s="64" t="s">
        <v>156</v>
      </c>
      <c r="B99" s="63" t="s">
        <v>157</v>
      </c>
      <c r="C99" s="36">
        <f>[5]С4!F19</f>
        <v>12104</v>
      </c>
    </row>
    <row r="100" spans="1:3" ht="31.5" x14ac:dyDescent="0.2">
      <c r="A100" s="64" t="s">
        <v>158</v>
      </c>
      <c r="B100" s="63" t="s">
        <v>159</v>
      </c>
      <c r="C100" s="44">
        <f>[5]С4!F20</f>
        <v>1.4999999999999999E-2</v>
      </c>
    </row>
    <row r="101" spans="1:3" ht="30" x14ac:dyDescent="0.2">
      <c r="A101" s="64" t="s">
        <v>160</v>
      </c>
      <c r="B101" s="35" t="s">
        <v>250</v>
      </c>
      <c r="C101" s="36">
        <f>[5]С4!F21</f>
        <v>1933.1949342509995</v>
      </c>
    </row>
    <row r="102" spans="1:3" ht="24" customHeight="1" x14ac:dyDescent="0.2">
      <c r="A102" s="64" t="s">
        <v>162</v>
      </c>
      <c r="B102" s="57" t="s">
        <v>163</v>
      </c>
      <c r="C102" s="37">
        <f>IF([5]С4.2!F8="да",[5]С4.2!D21,[5]С4.2!D15)</f>
        <v>0</v>
      </c>
    </row>
    <row r="103" spans="1:3" ht="68.25" x14ac:dyDescent="0.2">
      <c r="A103" s="64" t="s">
        <v>164</v>
      </c>
      <c r="B103" s="57" t="s">
        <v>165</v>
      </c>
      <c r="C103" s="36">
        <f>[5]С4!F22</f>
        <v>3.6112641666666665</v>
      </c>
    </row>
    <row r="104" spans="1:3" ht="30" x14ac:dyDescent="0.2">
      <c r="A104" s="64" t="s">
        <v>166</v>
      </c>
      <c r="B104" s="63" t="s">
        <v>251</v>
      </c>
      <c r="C104" s="36">
        <f>[5]С4!F23</f>
        <v>180</v>
      </c>
    </row>
    <row r="105" spans="1:3" ht="14.25" x14ac:dyDescent="0.2">
      <c r="A105" s="64" t="s">
        <v>168</v>
      </c>
      <c r="B105" s="57" t="s">
        <v>169</v>
      </c>
      <c r="C105" s="36">
        <f>[5]С4!F24</f>
        <v>8497.1999999999989</v>
      </c>
    </row>
    <row r="106" spans="1:3" ht="14.25" x14ac:dyDescent="0.2">
      <c r="A106" s="64" t="s">
        <v>170</v>
      </c>
      <c r="B106" s="63" t="s">
        <v>171</v>
      </c>
      <c r="C106" s="44">
        <f>[5]С4!F25</f>
        <v>0.35</v>
      </c>
    </row>
    <row r="107" spans="1:3" ht="17.25" x14ac:dyDescent="0.2">
      <c r="A107" s="64" t="s">
        <v>172</v>
      </c>
      <c r="B107" s="35" t="s">
        <v>173</v>
      </c>
      <c r="C107" s="36">
        <f>[5]С4!F26</f>
        <v>59.819434999999991</v>
      </c>
    </row>
    <row r="108" spans="1:3" ht="25.5" x14ac:dyDescent="0.2">
      <c r="A108" s="64" t="s">
        <v>174</v>
      </c>
      <c r="B108" s="57" t="s">
        <v>100</v>
      </c>
      <c r="C108" s="37">
        <f>[5]С4.3!E16</f>
        <v>0</v>
      </c>
    </row>
    <row r="109" spans="1:3" ht="25.5" x14ac:dyDescent="0.2">
      <c r="A109" s="64" t="s">
        <v>175</v>
      </c>
      <c r="B109" s="57" t="s">
        <v>176</v>
      </c>
      <c r="C109" s="36">
        <f>[5]С4.3!E17</f>
        <v>15.958333333333332</v>
      </c>
    </row>
    <row r="110" spans="1:3" ht="38.25" x14ac:dyDescent="0.2">
      <c r="A110" s="64" t="s">
        <v>177</v>
      </c>
      <c r="B110" s="57" t="s">
        <v>112</v>
      </c>
      <c r="C110" s="37">
        <f>[5]С4.3!E18</f>
        <v>0</v>
      </c>
    </row>
    <row r="111" spans="1:3" x14ac:dyDescent="0.2">
      <c r="A111" s="64" t="s">
        <v>178</v>
      </c>
      <c r="B111" s="57" t="s">
        <v>179</v>
      </c>
      <c r="C111" s="36">
        <f>[5]С4.3!E19</f>
        <v>18.89</v>
      </c>
    </row>
    <row r="112" spans="1:3" x14ac:dyDescent="0.2">
      <c r="A112" s="64" t="s">
        <v>180</v>
      </c>
      <c r="B112" s="63" t="s">
        <v>181</v>
      </c>
      <c r="C112" s="36">
        <f>[5]С4.3!E11</f>
        <v>1871</v>
      </c>
    </row>
    <row r="113" spans="1:3" x14ac:dyDescent="0.2">
      <c r="A113" s="64" t="s">
        <v>182</v>
      </c>
      <c r="B113" s="63" t="s">
        <v>183</v>
      </c>
      <c r="C113" s="56">
        <f>[5]С4.3!E12</f>
        <v>1636</v>
      </c>
    </row>
    <row r="114" spans="1:3" x14ac:dyDescent="0.2">
      <c r="A114" s="64" t="s">
        <v>184</v>
      </c>
      <c r="B114" s="63" t="s">
        <v>185</v>
      </c>
      <c r="C114" s="56">
        <f>[5]С4.3!E13</f>
        <v>204</v>
      </c>
    </row>
    <row r="115" spans="1:3" ht="30" x14ac:dyDescent="0.2">
      <c r="A115" s="64" t="s">
        <v>186</v>
      </c>
      <c r="B115" s="35" t="s">
        <v>252</v>
      </c>
      <c r="C115" s="36">
        <f>[5]С4!F27</f>
        <v>1603.1789008067842</v>
      </c>
    </row>
    <row r="116" spans="1:3" ht="25.5" x14ac:dyDescent="0.2">
      <c r="A116" s="64" t="s">
        <v>188</v>
      </c>
      <c r="B116" s="57" t="s">
        <v>230</v>
      </c>
      <c r="C116" s="36">
        <f>[5]С4!F28</f>
        <v>1231.3202003124302</v>
      </c>
    </row>
    <row r="117" spans="1:3" ht="42.75" x14ac:dyDescent="0.2">
      <c r="A117" s="64" t="s">
        <v>190</v>
      </c>
      <c r="B117" s="57" t="s">
        <v>191</v>
      </c>
      <c r="C117" s="36">
        <f>[5]С4!F29</f>
        <v>371.85870049435397</v>
      </c>
    </row>
    <row r="118" spans="1:3" ht="30" x14ac:dyDescent="0.2">
      <c r="A118" s="64" t="s">
        <v>192</v>
      </c>
      <c r="B118" s="43" t="s">
        <v>193</v>
      </c>
      <c r="C118" s="36">
        <f>[5]С4!F30</f>
        <v>2204.3222609604918</v>
      </c>
    </row>
    <row r="119" spans="1:3" ht="42.75" x14ac:dyDescent="0.2">
      <c r="A119" s="64" t="s">
        <v>231</v>
      </c>
      <c r="B119" s="94" t="s">
        <v>253</v>
      </c>
      <c r="C119" s="36">
        <f>[5]С4!F33</f>
        <v>1448.6707596079377</v>
      </c>
    </row>
    <row r="120" spans="1:3" ht="30" x14ac:dyDescent="0.2">
      <c r="A120" s="64" t="s">
        <v>232</v>
      </c>
      <c r="B120" s="128" t="s">
        <v>254</v>
      </c>
      <c r="C120" s="36">
        <f>[5]С4!F35</f>
        <v>17.040680999999999</v>
      </c>
    </row>
    <row r="121" spans="1:3" ht="14.25" x14ac:dyDescent="0.2">
      <c r="A121" s="64" t="s">
        <v>233</v>
      </c>
      <c r="B121" s="60" t="s">
        <v>255</v>
      </c>
      <c r="C121" s="36">
        <f>[5]С4!F36</f>
        <v>14319.9</v>
      </c>
    </row>
    <row r="122" spans="1:3" ht="28.5" thickBot="1" x14ac:dyDescent="0.25">
      <c r="A122" s="79" t="s">
        <v>234</v>
      </c>
      <c r="B122" s="129" t="s">
        <v>256</v>
      </c>
      <c r="C122" s="89">
        <f>[5]С4!F37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[5]С5!F17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[5]С2!F37</f>
        <v>20.818139999999996</v>
      </c>
    </row>
    <row r="136" spans="1:3" ht="14.25" x14ac:dyDescent="0.2">
      <c r="A136" s="64" t="s">
        <v>214</v>
      </c>
      <c r="B136" s="136" t="s">
        <v>215</v>
      </c>
      <c r="C136" s="36">
        <f>[5]С2!F38</f>
        <v>7</v>
      </c>
    </row>
    <row r="137" spans="1:3" ht="17.25" x14ac:dyDescent="0.2">
      <c r="A137" s="64" t="s">
        <v>216</v>
      </c>
      <c r="B137" s="136" t="s">
        <v>217</v>
      </c>
      <c r="C137" s="36">
        <f>[5]С2!F40</f>
        <v>0.97</v>
      </c>
    </row>
    <row r="138" spans="1:3" ht="15" thickBot="1" x14ac:dyDescent="0.25">
      <c r="A138" s="79" t="s">
        <v>218</v>
      </c>
      <c r="B138" s="137" t="s">
        <v>219</v>
      </c>
      <c r="C138" s="50">
        <f>[5]С2!F42</f>
        <v>0.35</v>
      </c>
    </row>
    <row r="139" spans="1:3" s="92" customFormat="1" ht="13.5" thickBot="1" x14ac:dyDescent="0.25">
      <c r="A139" s="51"/>
      <c r="B139" s="52"/>
      <c r="C139" s="15"/>
    </row>
    <row r="140" spans="1:3" ht="30" x14ac:dyDescent="0.2">
      <c r="A140" s="90" t="s">
        <v>220</v>
      </c>
      <c r="B140" s="100" t="s">
        <v>258</v>
      </c>
      <c r="C140" s="138">
        <f>[5]С2!F35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[5]С2.5!$E$11</f>
        <v>-2.9000000000000026E-2</v>
      </c>
    </row>
    <row r="144" spans="1:3" x14ac:dyDescent="0.2">
      <c r="A144" s="103"/>
      <c r="B144" s="110">
        <f t="shared" ref="B144:B207" si="0">B143+1</f>
        <v>2021</v>
      </c>
      <c r="C144" s="143">
        <f>[5]С2.5!$F$11</f>
        <v>0.245</v>
      </c>
    </row>
    <row r="145" spans="1:3" x14ac:dyDescent="0.2">
      <c r="A145" s="103"/>
      <c r="B145" s="110">
        <f t="shared" si="0"/>
        <v>2022</v>
      </c>
      <c r="C145" s="143">
        <f>[5]С2.5!$G$11</f>
        <v>0.121</v>
      </c>
    </row>
    <row r="146" spans="1:3" ht="13.5" thickBot="1" x14ac:dyDescent="0.25">
      <c r="A146" s="103"/>
      <c r="B146" s="112">
        <f t="shared" si="0"/>
        <v>2023</v>
      </c>
      <c r="C146" s="144">
        <f>[5]С2.5!$H$11</f>
        <v>0.02</v>
      </c>
    </row>
    <row r="147" spans="1:3" hidden="1" x14ac:dyDescent="0.2">
      <c r="A147" s="103"/>
      <c r="B147" s="145">
        <f t="shared" si="0"/>
        <v>2024</v>
      </c>
      <c r="C147" s="146">
        <f>[5]С2.5!$I$11</f>
        <v>-2.93E-2</v>
      </c>
    </row>
    <row r="148" spans="1:3" hidden="1" x14ac:dyDescent="0.2">
      <c r="A148" s="103"/>
      <c r="B148" s="110">
        <f t="shared" si="0"/>
        <v>2025</v>
      </c>
      <c r="C148" s="143">
        <f>[5]С2.5!$J$11</f>
        <v>0.21215960863291</v>
      </c>
    </row>
    <row r="149" spans="1:3" hidden="1" x14ac:dyDescent="0.2">
      <c r="A149" s="103"/>
      <c r="B149" s="110">
        <f t="shared" si="0"/>
        <v>2026</v>
      </c>
      <c r="C149" s="143">
        <f>[5]С2.5!$K$11</f>
        <v>3.5813361771260002E-2</v>
      </c>
    </row>
    <row r="150" spans="1:3" hidden="1" x14ac:dyDescent="0.2">
      <c r="A150" s="103"/>
      <c r="B150" s="110">
        <f t="shared" si="0"/>
        <v>2027</v>
      </c>
      <c r="C150" s="143">
        <f>[5]С2.5!$L$11</f>
        <v>3.2682303599220003E-2</v>
      </c>
    </row>
    <row r="151" spans="1:3" hidden="1" x14ac:dyDescent="0.2">
      <c r="A151" s="103"/>
      <c r="B151" s="110">
        <f t="shared" si="0"/>
        <v>2028</v>
      </c>
      <c r="C151" s="143">
        <f>[5]С2.5!$M$11</f>
        <v>0</v>
      </c>
    </row>
    <row r="152" spans="1:3" hidden="1" x14ac:dyDescent="0.2">
      <c r="A152" s="103"/>
      <c r="B152" s="110">
        <f t="shared" si="0"/>
        <v>2029</v>
      </c>
      <c r="C152" s="143">
        <f>[5]С2.5!$N$11</f>
        <v>0</v>
      </c>
    </row>
    <row r="153" spans="1:3" hidden="1" x14ac:dyDescent="0.2">
      <c r="A153" s="103"/>
      <c r="B153" s="110">
        <f t="shared" si="0"/>
        <v>2030</v>
      </c>
      <c r="C153" s="143">
        <f>[5]С2.5!$O$11</f>
        <v>0</v>
      </c>
    </row>
    <row r="154" spans="1:3" hidden="1" x14ac:dyDescent="0.2">
      <c r="A154" s="103"/>
      <c r="B154" s="110">
        <f t="shared" si="0"/>
        <v>2031</v>
      </c>
      <c r="C154" s="143">
        <f>[5]С2.5!$P$11</f>
        <v>0</v>
      </c>
    </row>
    <row r="155" spans="1:3" hidden="1" x14ac:dyDescent="0.2">
      <c r="A155" s="92"/>
      <c r="B155" s="110">
        <f t="shared" si="0"/>
        <v>2032</v>
      </c>
      <c r="C155" s="143">
        <f>[5]С2.5!$Q$11</f>
        <v>0</v>
      </c>
    </row>
    <row r="156" spans="1:3" hidden="1" x14ac:dyDescent="0.2">
      <c r="A156" s="92"/>
      <c r="B156" s="110">
        <f t="shared" si="0"/>
        <v>2033</v>
      </c>
      <c r="C156" s="143">
        <f>[5]С2.5!$R$11</f>
        <v>0</v>
      </c>
    </row>
    <row r="157" spans="1:3" hidden="1" x14ac:dyDescent="0.2">
      <c r="B157" s="110">
        <f t="shared" si="0"/>
        <v>2034</v>
      </c>
      <c r="C157" s="143">
        <f>[5]С2.5!$S$11</f>
        <v>0</v>
      </c>
    </row>
    <row r="158" spans="1:3" hidden="1" x14ac:dyDescent="0.2">
      <c r="B158" s="110">
        <f t="shared" si="0"/>
        <v>2035</v>
      </c>
      <c r="C158" s="143">
        <f>[5]С2.5!$T$11</f>
        <v>0</v>
      </c>
    </row>
    <row r="159" spans="1:3" hidden="1" x14ac:dyDescent="0.2">
      <c r="B159" s="110">
        <f t="shared" si="0"/>
        <v>2036</v>
      </c>
      <c r="C159" s="143">
        <f>[5]С2.5!$U$11</f>
        <v>0</v>
      </c>
    </row>
    <row r="160" spans="1:3" hidden="1" x14ac:dyDescent="0.2">
      <c r="B160" s="110">
        <f t="shared" si="0"/>
        <v>2037</v>
      </c>
      <c r="C160" s="143">
        <f>[5]С2.5!$V$11</f>
        <v>0</v>
      </c>
    </row>
    <row r="161" spans="2:3" hidden="1" x14ac:dyDescent="0.2">
      <c r="B161" s="110">
        <f t="shared" si="0"/>
        <v>2038</v>
      </c>
      <c r="C161" s="143">
        <f>[5]С2.5!$W$11</f>
        <v>0</v>
      </c>
    </row>
    <row r="162" spans="2:3" hidden="1" x14ac:dyDescent="0.2">
      <c r="B162" s="110">
        <f t="shared" si="0"/>
        <v>2039</v>
      </c>
      <c r="C162" s="143">
        <f>[5]С2.5!$X$11</f>
        <v>0</v>
      </c>
    </row>
    <row r="163" spans="2:3" hidden="1" x14ac:dyDescent="0.2">
      <c r="B163" s="110">
        <f t="shared" si="0"/>
        <v>2040</v>
      </c>
      <c r="C163" s="143">
        <f>[5]С2.5!$Y$11</f>
        <v>0</v>
      </c>
    </row>
    <row r="164" spans="2:3" hidden="1" x14ac:dyDescent="0.2">
      <c r="B164" s="110">
        <f t="shared" si="0"/>
        <v>2041</v>
      </c>
      <c r="C164" s="143">
        <f>[5]С2.5!$Z$11</f>
        <v>0</v>
      </c>
    </row>
    <row r="165" spans="2:3" hidden="1" x14ac:dyDescent="0.2">
      <c r="B165" s="110">
        <f t="shared" si="0"/>
        <v>2042</v>
      </c>
      <c r="C165" s="143">
        <f>[5]С2.5!$AA$11</f>
        <v>0</v>
      </c>
    </row>
    <row r="166" spans="2:3" hidden="1" x14ac:dyDescent="0.2">
      <c r="B166" s="110">
        <f t="shared" si="0"/>
        <v>2043</v>
      </c>
      <c r="C166" s="143">
        <f>[5]С2.5!$AB$11</f>
        <v>0</v>
      </c>
    </row>
    <row r="167" spans="2:3" hidden="1" x14ac:dyDescent="0.2">
      <c r="B167" s="110">
        <f t="shared" si="0"/>
        <v>2044</v>
      </c>
      <c r="C167" s="143">
        <f>[5]С2.5!$AC$11</f>
        <v>0</v>
      </c>
    </row>
    <row r="168" spans="2:3" hidden="1" x14ac:dyDescent="0.2">
      <c r="B168" s="110">
        <f t="shared" si="0"/>
        <v>2045</v>
      </c>
      <c r="C168" s="143">
        <f>[5]С2.5!$AD$11</f>
        <v>0</v>
      </c>
    </row>
    <row r="169" spans="2:3" hidden="1" x14ac:dyDescent="0.2">
      <c r="B169" s="110">
        <f t="shared" si="0"/>
        <v>2046</v>
      </c>
      <c r="C169" s="143">
        <f>[5]С2.5!$AE$11</f>
        <v>0</v>
      </c>
    </row>
    <row r="170" spans="2:3" hidden="1" x14ac:dyDescent="0.2">
      <c r="B170" s="110">
        <f t="shared" si="0"/>
        <v>2047</v>
      </c>
      <c r="C170" s="143">
        <f>[5]С2.5!$AF$11</f>
        <v>0</v>
      </c>
    </row>
    <row r="171" spans="2:3" hidden="1" x14ac:dyDescent="0.2">
      <c r="B171" s="110">
        <f t="shared" si="0"/>
        <v>2048</v>
      </c>
      <c r="C171" s="143">
        <f>[5]С2.5!$AG$11</f>
        <v>0</v>
      </c>
    </row>
    <row r="172" spans="2:3" hidden="1" x14ac:dyDescent="0.2">
      <c r="B172" s="110">
        <f t="shared" si="0"/>
        <v>2049</v>
      </c>
      <c r="C172" s="143">
        <f>[5]С2.5!$AH$11</f>
        <v>0</v>
      </c>
    </row>
    <row r="173" spans="2:3" hidden="1" x14ac:dyDescent="0.2">
      <c r="B173" s="110">
        <f t="shared" si="0"/>
        <v>2050</v>
      </c>
      <c r="C173" s="143">
        <f>[5]С2.5!$AI$11</f>
        <v>0</v>
      </c>
    </row>
    <row r="174" spans="2:3" hidden="1" x14ac:dyDescent="0.2">
      <c r="B174" s="110">
        <f t="shared" si="0"/>
        <v>2051</v>
      </c>
      <c r="C174" s="143">
        <f>[5]С2.5!$AJ$11</f>
        <v>0</v>
      </c>
    </row>
    <row r="175" spans="2:3" hidden="1" x14ac:dyDescent="0.2">
      <c r="B175" s="110">
        <f t="shared" si="0"/>
        <v>2052</v>
      </c>
      <c r="C175" s="143">
        <f>[5]С2.5!$AK$11</f>
        <v>0</v>
      </c>
    </row>
    <row r="176" spans="2:3" hidden="1" x14ac:dyDescent="0.2">
      <c r="B176" s="110">
        <f t="shared" si="0"/>
        <v>2053</v>
      </c>
      <c r="C176" s="143">
        <f>[5]С2.5!$AL$11</f>
        <v>0</v>
      </c>
    </row>
    <row r="177" spans="2:3" hidden="1" x14ac:dyDescent="0.2">
      <c r="B177" s="110">
        <f t="shared" si="0"/>
        <v>2054</v>
      </c>
      <c r="C177" s="143">
        <f>[5]С2.5!$AM$11</f>
        <v>0</v>
      </c>
    </row>
    <row r="178" spans="2:3" hidden="1" x14ac:dyDescent="0.2">
      <c r="B178" s="110">
        <f t="shared" si="0"/>
        <v>2055</v>
      </c>
      <c r="C178" s="143">
        <f>[5]С2.5!$AN$11</f>
        <v>0</v>
      </c>
    </row>
    <row r="179" spans="2:3" hidden="1" x14ac:dyDescent="0.2">
      <c r="B179" s="110">
        <f t="shared" si="0"/>
        <v>2056</v>
      </c>
      <c r="C179" s="143">
        <f>[5]С2.5!$AO$11</f>
        <v>0</v>
      </c>
    </row>
    <row r="180" spans="2:3" hidden="1" x14ac:dyDescent="0.2">
      <c r="B180" s="110">
        <f t="shared" si="0"/>
        <v>2057</v>
      </c>
      <c r="C180" s="143">
        <f>[5]С2.5!$AP$11</f>
        <v>0</v>
      </c>
    </row>
    <row r="181" spans="2:3" hidden="1" x14ac:dyDescent="0.2">
      <c r="B181" s="110">
        <f t="shared" si="0"/>
        <v>2058</v>
      </c>
      <c r="C181" s="143">
        <f>[5]С2.5!$AQ$11</f>
        <v>0</v>
      </c>
    </row>
    <row r="182" spans="2:3" hidden="1" x14ac:dyDescent="0.2">
      <c r="B182" s="110">
        <f t="shared" si="0"/>
        <v>2059</v>
      </c>
      <c r="C182" s="143">
        <f>[5]С2.5!$AR$11</f>
        <v>0</v>
      </c>
    </row>
    <row r="183" spans="2:3" hidden="1" x14ac:dyDescent="0.2">
      <c r="B183" s="110">
        <f t="shared" si="0"/>
        <v>2060</v>
      </c>
      <c r="C183" s="143">
        <f>[5]С2.5!$AS$11</f>
        <v>0</v>
      </c>
    </row>
    <row r="184" spans="2:3" hidden="1" x14ac:dyDescent="0.2">
      <c r="B184" s="110">
        <f t="shared" si="0"/>
        <v>2061</v>
      </c>
      <c r="C184" s="143">
        <f>[5]С2.5!$AT$11</f>
        <v>0</v>
      </c>
    </row>
    <row r="185" spans="2:3" hidden="1" x14ac:dyDescent="0.2">
      <c r="B185" s="110">
        <f t="shared" si="0"/>
        <v>2062</v>
      </c>
      <c r="C185" s="143">
        <f>[5]С2.5!$AU$11</f>
        <v>0</v>
      </c>
    </row>
    <row r="186" spans="2:3" hidden="1" x14ac:dyDescent="0.2">
      <c r="B186" s="110">
        <f t="shared" si="0"/>
        <v>2063</v>
      </c>
      <c r="C186" s="143">
        <f>[5]С2.5!$AV$11</f>
        <v>0</v>
      </c>
    </row>
    <row r="187" spans="2:3" hidden="1" x14ac:dyDescent="0.2">
      <c r="B187" s="110">
        <f t="shared" si="0"/>
        <v>2064</v>
      </c>
      <c r="C187" s="143">
        <f>[5]С2.5!$AW$11</f>
        <v>0</v>
      </c>
    </row>
    <row r="188" spans="2:3" hidden="1" x14ac:dyDescent="0.2">
      <c r="B188" s="110">
        <f t="shared" si="0"/>
        <v>2065</v>
      </c>
      <c r="C188" s="143">
        <f>[5]С2.5!$AX$11</f>
        <v>0</v>
      </c>
    </row>
    <row r="189" spans="2:3" hidden="1" x14ac:dyDescent="0.2">
      <c r="B189" s="110">
        <f t="shared" si="0"/>
        <v>2066</v>
      </c>
      <c r="C189" s="143">
        <f>[5]С2.5!$AY$11</f>
        <v>0</v>
      </c>
    </row>
    <row r="190" spans="2:3" hidden="1" x14ac:dyDescent="0.2">
      <c r="B190" s="110">
        <f t="shared" si="0"/>
        <v>2067</v>
      </c>
      <c r="C190" s="143">
        <f>[5]С2.5!$AZ$11</f>
        <v>0</v>
      </c>
    </row>
    <row r="191" spans="2:3" hidden="1" x14ac:dyDescent="0.2">
      <c r="B191" s="110">
        <f t="shared" si="0"/>
        <v>2068</v>
      </c>
      <c r="C191" s="143">
        <f>[5]С2.5!$BA$11</f>
        <v>0</v>
      </c>
    </row>
    <row r="192" spans="2:3" hidden="1" x14ac:dyDescent="0.2">
      <c r="B192" s="110">
        <f t="shared" si="0"/>
        <v>2069</v>
      </c>
      <c r="C192" s="143">
        <f>[5]С2.5!$BB$11</f>
        <v>0</v>
      </c>
    </row>
    <row r="193" spans="2:3" hidden="1" x14ac:dyDescent="0.2">
      <c r="B193" s="110">
        <f t="shared" si="0"/>
        <v>2070</v>
      </c>
      <c r="C193" s="143">
        <f>[5]С2.5!$BC$11</f>
        <v>0</v>
      </c>
    </row>
    <row r="194" spans="2:3" hidden="1" x14ac:dyDescent="0.2">
      <c r="B194" s="110">
        <f t="shared" si="0"/>
        <v>2071</v>
      </c>
      <c r="C194" s="143">
        <f>[5]С2.5!$BD$11</f>
        <v>0</v>
      </c>
    </row>
    <row r="195" spans="2:3" hidden="1" x14ac:dyDescent="0.2">
      <c r="B195" s="110">
        <f t="shared" si="0"/>
        <v>2072</v>
      </c>
      <c r="C195" s="143">
        <f>[5]С2.5!$BE$11</f>
        <v>0</v>
      </c>
    </row>
    <row r="196" spans="2:3" hidden="1" x14ac:dyDescent="0.2">
      <c r="B196" s="110">
        <f t="shared" si="0"/>
        <v>2073</v>
      </c>
      <c r="C196" s="143">
        <f>[5]С2.5!$BF$11</f>
        <v>0</v>
      </c>
    </row>
    <row r="197" spans="2:3" hidden="1" x14ac:dyDescent="0.2">
      <c r="B197" s="110">
        <f t="shared" si="0"/>
        <v>2074</v>
      </c>
      <c r="C197" s="143">
        <f>[5]С2.5!$BG$11</f>
        <v>0</v>
      </c>
    </row>
    <row r="198" spans="2:3" hidden="1" x14ac:dyDescent="0.2">
      <c r="B198" s="110">
        <f t="shared" si="0"/>
        <v>2075</v>
      </c>
      <c r="C198" s="143">
        <f>[5]С2.5!$BH$11</f>
        <v>0</v>
      </c>
    </row>
    <row r="199" spans="2:3" hidden="1" x14ac:dyDescent="0.2">
      <c r="B199" s="110">
        <f t="shared" si="0"/>
        <v>2076</v>
      </c>
      <c r="C199" s="143">
        <f>[5]С2.5!$BI$11</f>
        <v>0</v>
      </c>
    </row>
    <row r="200" spans="2:3" hidden="1" x14ac:dyDescent="0.2">
      <c r="B200" s="110">
        <f t="shared" si="0"/>
        <v>2077</v>
      </c>
      <c r="C200" s="143">
        <f>[5]С2.5!$BJ$11</f>
        <v>0</v>
      </c>
    </row>
    <row r="201" spans="2:3" hidden="1" x14ac:dyDescent="0.2">
      <c r="B201" s="110">
        <f t="shared" si="0"/>
        <v>2078</v>
      </c>
      <c r="C201" s="143">
        <f>[5]С2.5!$BK$11</f>
        <v>0</v>
      </c>
    </row>
    <row r="202" spans="2:3" hidden="1" x14ac:dyDescent="0.2">
      <c r="B202" s="110">
        <f t="shared" si="0"/>
        <v>2079</v>
      </c>
      <c r="C202" s="143">
        <f>[5]С2.5!$BL$11</f>
        <v>0</v>
      </c>
    </row>
    <row r="203" spans="2:3" hidden="1" x14ac:dyDescent="0.2">
      <c r="B203" s="110">
        <f t="shared" si="0"/>
        <v>2080</v>
      </c>
      <c r="C203" s="143">
        <f>[5]С2.5!$BM$11</f>
        <v>0</v>
      </c>
    </row>
    <row r="204" spans="2:3" hidden="1" x14ac:dyDescent="0.2">
      <c r="B204" s="110">
        <f t="shared" si="0"/>
        <v>2081</v>
      </c>
      <c r="C204" s="143">
        <f>[5]С2.5!$BN$11</f>
        <v>0</v>
      </c>
    </row>
    <row r="205" spans="2:3" hidden="1" x14ac:dyDescent="0.2">
      <c r="B205" s="110">
        <f t="shared" si="0"/>
        <v>2082</v>
      </c>
      <c r="C205" s="143">
        <f>[5]С2.5!$BO$11</f>
        <v>0</v>
      </c>
    </row>
    <row r="206" spans="2:3" hidden="1" x14ac:dyDescent="0.2">
      <c r="B206" s="110">
        <f t="shared" si="0"/>
        <v>2083</v>
      </c>
      <c r="C206" s="143">
        <f>[5]С2.5!$BP$11</f>
        <v>0</v>
      </c>
    </row>
    <row r="207" spans="2:3" hidden="1" x14ac:dyDescent="0.2">
      <c r="B207" s="110">
        <f t="shared" si="0"/>
        <v>2084</v>
      </c>
      <c r="C207" s="143">
        <f>[5]С2.5!$BQ$11</f>
        <v>0</v>
      </c>
    </row>
    <row r="208" spans="2:3" hidden="1" x14ac:dyDescent="0.2">
      <c r="B208" s="110">
        <f t="shared" ref="B208:B223" si="1">B207+1</f>
        <v>2085</v>
      </c>
      <c r="C208" s="143">
        <f>[5]С2.5!$BR$11</f>
        <v>0</v>
      </c>
    </row>
    <row r="209" spans="2:3" hidden="1" x14ac:dyDescent="0.2">
      <c r="B209" s="110">
        <f t="shared" si="1"/>
        <v>2086</v>
      </c>
      <c r="C209" s="143">
        <f>[5]С2.5!$BS$11</f>
        <v>0</v>
      </c>
    </row>
    <row r="210" spans="2:3" hidden="1" x14ac:dyDescent="0.2">
      <c r="B210" s="110">
        <f t="shared" si="1"/>
        <v>2087</v>
      </c>
      <c r="C210" s="143">
        <f>[5]С2.5!$BT$11</f>
        <v>0</v>
      </c>
    </row>
    <row r="211" spans="2:3" hidden="1" x14ac:dyDescent="0.2">
      <c r="B211" s="110">
        <f t="shared" si="1"/>
        <v>2088</v>
      </c>
      <c r="C211" s="143">
        <f>[5]С2.5!$BU$11</f>
        <v>0</v>
      </c>
    </row>
    <row r="212" spans="2:3" hidden="1" x14ac:dyDescent="0.2">
      <c r="B212" s="110">
        <f t="shared" si="1"/>
        <v>2089</v>
      </c>
      <c r="C212" s="143">
        <f>[5]С2.5!$BV$11</f>
        <v>0</v>
      </c>
    </row>
    <row r="213" spans="2:3" hidden="1" x14ac:dyDescent="0.2">
      <c r="B213" s="110">
        <f t="shared" si="1"/>
        <v>2090</v>
      </c>
      <c r="C213" s="143">
        <f>[5]С2.5!$BW$11</f>
        <v>0</v>
      </c>
    </row>
    <row r="214" spans="2:3" hidden="1" x14ac:dyDescent="0.2">
      <c r="B214" s="110">
        <f t="shared" si="1"/>
        <v>2091</v>
      </c>
      <c r="C214" s="143">
        <f>[5]С2.5!$BX$11</f>
        <v>0</v>
      </c>
    </row>
    <row r="215" spans="2:3" hidden="1" x14ac:dyDescent="0.2">
      <c r="B215" s="110">
        <f t="shared" si="1"/>
        <v>2092</v>
      </c>
      <c r="C215" s="143">
        <f>[5]С2.5!$BY$11</f>
        <v>0</v>
      </c>
    </row>
    <row r="216" spans="2:3" hidden="1" x14ac:dyDescent="0.2">
      <c r="B216" s="110">
        <f t="shared" si="1"/>
        <v>2093</v>
      </c>
      <c r="C216" s="143">
        <f>[5]С2.5!$BZ$11</f>
        <v>0</v>
      </c>
    </row>
    <row r="217" spans="2:3" hidden="1" x14ac:dyDescent="0.2">
      <c r="B217" s="110">
        <f t="shared" si="1"/>
        <v>2094</v>
      </c>
      <c r="C217" s="143">
        <f>[5]С2.5!$CA$11</f>
        <v>0</v>
      </c>
    </row>
    <row r="218" spans="2:3" hidden="1" x14ac:dyDescent="0.2">
      <c r="B218" s="110">
        <f t="shared" si="1"/>
        <v>2095</v>
      </c>
      <c r="C218" s="143">
        <f>[5]С2.5!$CB$11</f>
        <v>0</v>
      </c>
    </row>
    <row r="219" spans="2:3" hidden="1" x14ac:dyDescent="0.2">
      <c r="B219" s="110">
        <f t="shared" si="1"/>
        <v>2096</v>
      </c>
      <c r="C219" s="143">
        <f>[5]С2.5!$CC$11</f>
        <v>0</v>
      </c>
    </row>
    <row r="220" spans="2:3" hidden="1" x14ac:dyDescent="0.2">
      <c r="B220" s="110">
        <f t="shared" si="1"/>
        <v>2097</v>
      </c>
      <c r="C220" s="143">
        <f>[5]С2.5!$CD$11</f>
        <v>0</v>
      </c>
    </row>
    <row r="221" spans="2:3" hidden="1" x14ac:dyDescent="0.2">
      <c r="B221" s="110">
        <f t="shared" si="1"/>
        <v>2098</v>
      </c>
      <c r="C221" s="143">
        <f>[5]С2.5!$CE$11</f>
        <v>0</v>
      </c>
    </row>
    <row r="222" spans="2:3" hidden="1" x14ac:dyDescent="0.2">
      <c r="B222" s="110">
        <f t="shared" si="1"/>
        <v>2099</v>
      </c>
      <c r="C222" s="143">
        <f>[5]С2.5!$CF$11</f>
        <v>0</v>
      </c>
    </row>
    <row r="223" spans="2:3" ht="13.5" hidden="1" thickBot="1" x14ac:dyDescent="0.25">
      <c r="B223" s="112">
        <f t="shared" si="1"/>
        <v>2100</v>
      </c>
      <c r="C223" s="144">
        <f>[5]С2.5!$CG$11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G7" sqref="G7"/>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[6]И1!D13</f>
        <v>Субъект Российской Федерации</v>
      </c>
      <c r="C4" s="10" t="str">
        <f>[6]И1!E13</f>
        <v>Новосибирская область</v>
      </c>
    </row>
    <row r="5" spans="1:3" x14ac:dyDescent="0.2">
      <c r="A5" s="8"/>
      <c r="B5" s="9" t="str">
        <f>[6]И1!D14</f>
        <v>Тип муниципального образования (выберите из списка)</v>
      </c>
      <c r="C5" s="10" t="str">
        <f>[6]И1!E14</f>
        <v>село Новониколаевка</v>
      </c>
    </row>
    <row r="6" spans="1:3" x14ac:dyDescent="0.2">
      <c r="A6" s="8"/>
      <c r="B6" s="9" t="str">
        <f>IF([6]И1!E15="","",[6]И1!D15)</f>
        <v/>
      </c>
      <c r="C6" s="10" t="str">
        <f>IF([6]И1!E15="","",[6]И1!E15)</f>
        <v/>
      </c>
    </row>
    <row r="7" spans="1:3" x14ac:dyDescent="0.2">
      <c r="A7" s="8"/>
      <c r="B7" s="9" t="str">
        <f>[6]И1!D16</f>
        <v>Код ОКТМО</v>
      </c>
      <c r="C7" s="11" t="str">
        <f>[6]И1!E16</f>
        <v>50604407101</v>
      </c>
    </row>
    <row r="8" spans="1:3" x14ac:dyDescent="0.2">
      <c r="A8" s="8"/>
      <c r="B8" s="12" t="str">
        <f>[6]И1!D17</f>
        <v>Система теплоснабжения</v>
      </c>
      <c r="C8" s="13">
        <f>[6]И1!E17</f>
        <v>0</v>
      </c>
    </row>
    <row r="9" spans="1:3" x14ac:dyDescent="0.2">
      <c r="A9" s="8"/>
      <c r="B9" s="9" t="str">
        <f>[6]И1!D8</f>
        <v>Период регулирования (i)-й</v>
      </c>
      <c r="C9" s="14">
        <f>[6]И1!E8</f>
        <v>2023</v>
      </c>
    </row>
    <row r="10" spans="1:3" x14ac:dyDescent="0.2">
      <c r="A10" s="8"/>
      <c r="B10" s="9" t="str">
        <f>[6]И1!D9</f>
        <v>Период регулирования (i-1)-й</v>
      </c>
      <c r="C10" s="14">
        <f>[6]И1!E9</f>
        <v>2022</v>
      </c>
    </row>
    <row r="11" spans="1:3" x14ac:dyDescent="0.2">
      <c r="A11" s="8"/>
      <c r="B11" s="9" t="str">
        <f>[6]И1!D10</f>
        <v>Период регулирования (i-2)-й</v>
      </c>
      <c r="C11" s="14">
        <f>[6]И1!E10</f>
        <v>2021</v>
      </c>
    </row>
    <row r="12" spans="1:3" x14ac:dyDescent="0.2">
      <c r="A12" s="8"/>
      <c r="B12" s="9" t="str">
        <f>[6]И1!D11</f>
        <v>Базовый год (б)</v>
      </c>
      <c r="C12" s="14">
        <f>[6]И1!E11</f>
        <v>2019</v>
      </c>
    </row>
    <row r="13" spans="1:3" ht="38.25" x14ac:dyDescent="0.2">
      <c r="A13" s="8"/>
      <c r="B13" s="9" t="str">
        <f>[6]И1!D18</f>
        <v>Вид топлива, использование которого преобладает в системе теплоснабжения</v>
      </c>
      <c r="C13" s="15" t="str">
        <f>[6]С1.1!E13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4193.2079244619772</v>
      </c>
    </row>
    <row r="18" spans="1:3" ht="42.75" x14ac:dyDescent="0.2">
      <c r="A18" s="23" t="s">
        <v>8</v>
      </c>
      <c r="B18" s="26" t="s">
        <v>9</v>
      </c>
      <c r="C18" s="27">
        <f>[6]С1!F12</f>
        <v>1033.5859926388007</v>
      </c>
    </row>
    <row r="19" spans="1:3" ht="42.75" x14ac:dyDescent="0.2">
      <c r="A19" s="23" t="s">
        <v>10</v>
      </c>
      <c r="B19" s="26" t="s">
        <v>11</v>
      </c>
      <c r="C19" s="27">
        <f>[6]С2!F12</f>
        <v>2113.4880319770141</v>
      </c>
    </row>
    <row r="20" spans="1:3" ht="30" x14ac:dyDescent="0.2">
      <c r="A20" s="23" t="s">
        <v>12</v>
      </c>
      <c r="B20" s="26" t="s">
        <v>13</v>
      </c>
      <c r="C20" s="27">
        <f>[6]С3!F12</f>
        <v>505.81370335098825</v>
      </c>
    </row>
    <row r="21" spans="1:3" ht="42.75" x14ac:dyDescent="0.2">
      <c r="A21" s="23" t="s">
        <v>14</v>
      </c>
      <c r="B21" s="26" t="s">
        <v>235</v>
      </c>
      <c r="C21" s="27">
        <f>[6]С4!F12</f>
        <v>458.10043327042945</v>
      </c>
    </row>
    <row r="22" spans="1:3" ht="30" x14ac:dyDescent="0.2">
      <c r="A22" s="23" t="s">
        <v>16</v>
      </c>
      <c r="B22" s="26" t="s">
        <v>236</v>
      </c>
      <c r="C22" s="27">
        <f>[6]С5!F12</f>
        <v>82.219763224744653</v>
      </c>
    </row>
    <row r="23" spans="1:3" ht="43.5" thickBot="1" x14ac:dyDescent="0.25">
      <c r="A23" s="28" t="s">
        <v>18</v>
      </c>
      <c r="B23" s="29" t="s">
        <v>237</v>
      </c>
      <c r="C23" s="30" t="str">
        <f>[6]С6!F12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[6]С1.1!E16</f>
        <v>5100</v>
      </c>
    </row>
    <row r="29" spans="1:3" ht="42.75" x14ac:dyDescent="0.2">
      <c r="A29" s="23" t="s">
        <v>10</v>
      </c>
      <c r="B29" s="35" t="s">
        <v>238</v>
      </c>
      <c r="C29" s="36">
        <f>[6]С1.1!E27</f>
        <v>2779.14</v>
      </c>
    </row>
    <row r="30" spans="1:3" ht="17.25" x14ac:dyDescent="0.2">
      <c r="A30" s="23" t="s">
        <v>12</v>
      </c>
      <c r="B30" s="35" t="s">
        <v>29</v>
      </c>
      <c r="C30" s="38">
        <f>[6]С1.1!E19</f>
        <v>0.59499999999999997</v>
      </c>
    </row>
    <row r="31" spans="1:3" ht="17.25" x14ac:dyDescent="0.2">
      <c r="A31" s="23" t="s">
        <v>14</v>
      </c>
      <c r="B31" s="35" t="s">
        <v>30</v>
      </c>
      <c r="C31" s="38">
        <f>[6]С1.1!E20</f>
        <v>-0.113</v>
      </c>
    </row>
    <row r="32" spans="1:3" ht="30" x14ac:dyDescent="0.2">
      <c r="A32" s="23" t="s">
        <v>16</v>
      </c>
      <c r="B32" s="39" t="s">
        <v>239</v>
      </c>
      <c r="C32" s="124">
        <f>[6]С1!F13</f>
        <v>176.4</v>
      </c>
    </row>
    <row r="33" spans="1:3" x14ac:dyDescent="0.2">
      <c r="A33" s="23" t="s">
        <v>18</v>
      </c>
      <c r="B33" s="39" t="s">
        <v>32</v>
      </c>
      <c r="C33" s="41">
        <f>[6]С1!F16</f>
        <v>7000</v>
      </c>
    </row>
    <row r="34" spans="1:3" ht="14.25" x14ac:dyDescent="0.2">
      <c r="A34" s="23" t="s">
        <v>33</v>
      </c>
      <c r="B34" s="43" t="s">
        <v>240</v>
      </c>
      <c r="C34" s="44">
        <f>[6]С1!F17</f>
        <v>0.72857142857142854</v>
      </c>
    </row>
    <row r="35" spans="1:3" ht="15.75" x14ac:dyDescent="0.2">
      <c r="A35" s="125" t="s">
        <v>35</v>
      </c>
      <c r="B35" s="46" t="s">
        <v>36</v>
      </c>
      <c r="C35" s="44">
        <f>[6]С1!F20</f>
        <v>21.588411179999994</v>
      </c>
    </row>
    <row r="36" spans="1:3" ht="15.75" x14ac:dyDescent="0.2">
      <c r="A36" s="125" t="s">
        <v>37</v>
      </c>
      <c r="B36" s="47" t="s">
        <v>38</v>
      </c>
      <c r="C36" s="44">
        <f>[6]С1!F21</f>
        <v>20.818139999999996</v>
      </c>
    </row>
    <row r="37" spans="1:3" ht="14.25" x14ac:dyDescent="0.2">
      <c r="A37" s="125" t="s">
        <v>39</v>
      </c>
      <c r="B37" s="48" t="s">
        <v>40</v>
      </c>
      <c r="C37" s="44">
        <f>[6]С1!F22</f>
        <v>1.0369999999999999</v>
      </c>
    </row>
    <row r="38" spans="1:3" ht="53.25" thickBot="1" x14ac:dyDescent="0.25">
      <c r="A38" s="28" t="s">
        <v>41</v>
      </c>
      <c r="B38" s="49" t="s">
        <v>42</v>
      </c>
      <c r="C38" s="50">
        <f>[6]С1!F23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[6]С2.1!E12</f>
        <v>V</v>
      </c>
    </row>
    <row r="42" spans="1:3" ht="25.5" x14ac:dyDescent="0.2">
      <c r="A42" s="23" t="s">
        <v>47</v>
      </c>
      <c r="B42" s="35" t="s">
        <v>48</v>
      </c>
      <c r="C42" s="55" t="str">
        <f>[6]С2.1!E13</f>
        <v>6 и менее баллов</v>
      </c>
    </row>
    <row r="43" spans="1:3" ht="25.5" x14ac:dyDescent="0.2">
      <c r="A43" s="23" t="s">
        <v>49</v>
      </c>
      <c r="B43" s="35" t="s">
        <v>228</v>
      </c>
      <c r="C43" s="55" t="str">
        <f>[6]С2.1!E14</f>
        <v>от 200 до 500</v>
      </c>
    </row>
    <row r="44" spans="1:3" ht="25.5" x14ac:dyDescent="0.2">
      <c r="A44" s="23" t="s">
        <v>51</v>
      </c>
      <c r="B44" s="35" t="s">
        <v>229</v>
      </c>
      <c r="C44" s="56" t="str">
        <f>[6]С2.1!E15</f>
        <v>нет</v>
      </c>
    </row>
    <row r="45" spans="1:3" ht="30" x14ac:dyDescent="0.2">
      <c r="A45" s="23" t="s">
        <v>53</v>
      </c>
      <c r="B45" s="35" t="s">
        <v>54</v>
      </c>
      <c r="C45" s="36">
        <f>[6]С2!F18</f>
        <v>32402.627334033532</v>
      </c>
    </row>
    <row r="46" spans="1:3" ht="30" x14ac:dyDescent="0.2">
      <c r="A46" s="23" t="s">
        <v>55</v>
      </c>
      <c r="B46" s="57" t="s">
        <v>56</v>
      </c>
      <c r="C46" s="36">
        <f>IF([6]С2!F19&gt;0,[6]С2!F19,[6]С2!F20)</f>
        <v>23441.524932855718</v>
      </c>
    </row>
    <row r="47" spans="1:3" ht="25.5" x14ac:dyDescent="0.2">
      <c r="A47" s="23" t="s">
        <v>57</v>
      </c>
      <c r="B47" s="58" t="s">
        <v>58</v>
      </c>
      <c r="C47" s="36">
        <f>[6]С2.1!E19</f>
        <v>-38</v>
      </c>
    </row>
    <row r="48" spans="1:3" ht="25.5" x14ac:dyDescent="0.2">
      <c r="A48" s="23" t="s">
        <v>59</v>
      </c>
      <c r="B48" s="58" t="s">
        <v>60</v>
      </c>
      <c r="C48" s="36" t="str">
        <f>[6]С2.1!E22</f>
        <v>нет</v>
      </c>
    </row>
    <row r="49" spans="1:3" ht="38.25" x14ac:dyDescent="0.2">
      <c r="A49" s="23" t="s">
        <v>61</v>
      </c>
      <c r="B49" s="59" t="s">
        <v>62</v>
      </c>
      <c r="C49" s="36">
        <f>[6]С2.2!E10</f>
        <v>1287</v>
      </c>
    </row>
    <row r="50" spans="1:3" ht="25.5" x14ac:dyDescent="0.2">
      <c r="A50" s="23" t="s">
        <v>63</v>
      </c>
      <c r="B50" s="60" t="s">
        <v>64</v>
      </c>
      <c r="C50" s="36">
        <f>[6]С2.2!E12</f>
        <v>5.97</v>
      </c>
    </row>
    <row r="51" spans="1:3" ht="52.5" x14ac:dyDescent="0.2">
      <c r="A51" s="23" t="s">
        <v>65</v>
      </c>
      <c r="B51" s="61" t="s">
        <v>66</v>
      </c>
      <c r="C51" s="36">
        <f>[6]С2.2!E13</f>
        <v>1</v>
      </c>
    </row>
    <row r="52" spans="1:3" ht="27.75" x14ac:dyDescent="0.2">
      <c r="A52" s="23" t="s">
        <v>67</v>
      </c>
      <c r="B52" s="60" t="s">
        <v>68</v>
      </c>
      <c r="C52" s="36">
        <f>[6]С2.2!E14</f>
        <v>12104</v>
      </c>
    </row>
    <row r="53" spans="1:3" ht="25.5" x14ac:dyDescent="0.2">
      <c r="A53" s="23" t="s">
        <v>69</v>
      </c>
      <c r="B53" s="61" t="s">
        <v>70</v>
      </c>
      <c r="C53" s="38">
        <f>[6]С2.2!E15</f>
        <v>4.8000000000000001E-2</v>
      </c>
    </row>
    <row r="54" spans="1:3" x14ac:dyDescent="0.2">
      <c r="A54" s="23" t="s">
        <v>71</v>
      </c>
      <c r="B54" s="61" t="s">
        <v>72</v>
      </c>
      <c r="C54" s="36">
        <f>[6]С2.2!E16</f>
        <v>1</v>
      </c>
    </row>
    <row r="55" spans="1:3" ht="15.75" x14ac:dyDescent="0.2">
      <c r="A55" s="23" t="s">
        <v>73</v>
      </c>
      <c r="B55" s="63" t="s">
        <v>74</v>
      </c>
      <c r="C55" s="36">
        <f>[6]С2!F21</f>
        <v>1</v>
      </c>
    </row>
    <row r="56" spans="1:3" ht="30" x14ac:dyDescent="0.2">
      <c r="A56" s="64" t="s">
        <v>75</v>
      </c>
      <c r="B56" s="35" t="s">
        <v>241</v>
      </c>
      <c r="C56" s="36">
        <f>[6]С2!F13</f>
        <v>169640.22915965237</v>
      </c>
    </row>
    <row r="57" spans="1:3" ht="30" x14ac:dyDescent="0.2">
      <c r="A57" s="64" t="s">
        <v>77</v>
      </c>
      <c r="B57" s="63" t="s">
        <v>242</v>
      </c>
      <c r="C57" s="36">
        <f>[6]С2!F14</f>
        <v>113455</v>
      </c>
    </row>
    <row r="58" spans="1:3" ht="15.75" x14ac:dyDescent="0.2">
      <c r="A58" s="64" t="s">
        <v>79</v>
      </c>
      <c r="B58" s="65" t="s">
        <v>80</v>
      </c>
      <c r="C58" s="44">
        <f>[6]С2!F15</f>
        <v>1.071</v>
      </c>
    </row>
    <row r="59" spans="1:3" ht="15.75" x14ac:dyDescent="0.2">
      <c r="A59" s="64" t="s">
        <v>81</v>
      </c>
      <c r="B59" s="65" t="s">
        <v>82</v>
      </c>
      <c r="C59" s="44">
        <f>[6]С2!F16</f>
        <v>1</v>
      </c>
    </row>
    <row r="60" spans="1:3" ht="17.25" x14ac:dyDescent="0.2">
      <c r="A60" s="64" t="s">
        <v>83</v>
      </c>
      <c r="B60" s="63" t="s">
        <v>84</v>
      </c>
      <c r="C60" s="36">
        <f>[6]С2!F17</f>
        <v>1.01</v>
      </c>
    </row>
    <row r="61" spans="1:3" s="70" customFormat="1" ht="14.25" x14ac:dyDescent="0.2">
      <c r="A61" s="64" t="s">
        <v>85</v>
      </c>
      <c r="B61" s="68" t="s">
        <v>86</v>
      </c>
      <c r="C61" s="69">
        <f>[6]С2!F33</f>
        <v>10</v>
      </c>
    </row>
    <row r="62" spans="1:3" ht="30" x14ac:dyDescent="0.2">
      <c r="A62" s="64" t="s">
        <v>87</v>
      </c>
      <c r="B62" s="71" t="s">
        <v>88</v>
      </c>
      <c r="C62" s="36">
        <f>[6]С2!F26</f>
        <v>1966.4220225005531</v>
      </c>
    </row>
    <row r="63" spans="1:3" ht="17.25" x14ac:dyDescent="0.2">
      <c r="A63" s="64" t="s">
        <v>89</v>
      </c>
      <c r="B63" s="57" t="s">
        <v>243</v>
      </c>
      <c r="C63" s="36">
        <f>[6]С2!F27</f>
        <v>0.33871394199999999</v>
      </c>
    </row>
    <row r="64" spans="1:3" ht="17.25" x14ac:dyDescent="0.2">
      <c r="A64" s="64" t="s">
        <v>91</v>
      </c>
      <c r="B64" s="63" t="s">
        <v>244</v>
      </c>
      <c r="C64" s="69">
        <f>[6]С2!F28</f>
        <v>4200</v>
      </c>
    </row>
    <row r="65" spans="1:3" ht="42.75" x14ac:dyDescent="0.2">
      <c r="A65" s="64" t="s">
        <v>93</v>
      </c>
      <c r="B65" s="35" t="s">
        <v>245</v>
      </c>
      <c r="C65" s="36">
        <f>[6]С2!F22</f>
        <v>35717.748653137714</v>
      </c>
    </row>
    <row r="66" spans="1:3" ht="30" x14ac:dyDescent="0.2">
      <c r="A66" s="64" t="s">
        <v>95</v>
      </c>
      <c r="B66" s="65" t="s">
        <v>246</v>
      </c>
      <c r="C66" s="36">
        <f>[6]С2!F23</f>
        <v>1990</v>
      </c>
    </row>
    <row r="67" spans="1:3" ht="30" x14ac:dyDescent="0.2">
      <c r="A67" s="64" t="s">
        <v>97</v>
      </c>
      <c r="B67" s="57" t="s">
        <v>98</v>
      </c>
      <c r="C67" s="36">
        <f>[6]С2.1!E27</f>
        <v>14307.876789999998</v>
      </c>
    </row>
    <row r="68" spans="1:3" ht="38.25" x14ac:dyDescent="0.2">
      <c r="A68" s="64" t="s">
        <v>99</v>
      </c>
      <c r="B68" s="72" t="s">
        <v>100</v>
      </c>
      <c r="C68" s="56">
        <f>[6]С2.3!E21</f>
        <v>0</v>
      </c>
    </row>
    <row r="69" spans="1:3" ht="25.5" x14ac:dyDescent="0.2">
      <c r="A69" s="64" t="s">
        <v>101</v>
      </c>
      <c r="B69" s="73" t="s">
        <v>102</v>
      </c>
      <c r="C69" s="74">
        <f>[6]С2.3!E11</f>
        <v>9.89</v>
      </c>
    </row>
    <row r="70" spans="1:3" ht="25.5" x14ac:dyDescent="0.2">
      <c r="A70" s="64" t="s">
        <v>103</v>
      </c>
      <c r="B70" s="73" t="s">
        <v>104</v>
      </c>
      <c r="C70" s="69">
        <f>[6]С2.3!E13</f>
        <v>300</v>
      </c>
    </row>
    <row r="71" spans="1:3" ht="25.5" x14ac:dyDescent="0.2">
      <c r="A71" s="64" t="s">
        <v>105</v>
      </c>
      <c r="B71" s="72" t="s">
        <v>106</v>
      </c>
      <c r="C71" s="75">
        <f>IF([6]С2.3!E22&gt;0,[6]С2.3!E22,[6]С2.3!E14)</f>
        <v>61211</v>
      </c>
    </row>
    <row r="72" spans="1:3" ht="38.25" x14ac:dyDescent="0.2">
      <c r="A72" s="64" t="s">
        <v>107</v>
      </c>
      <c r="B72" s="72" t="s">
        <v>108</v>
      </c>
      <c r="C72" s="75">
        <f>IF([6]С2.3!E23&gt;0,[6]С2.3!E23,[6]С2.3!E15)</f>
        <v>45675</v>
      </c>
    </row>
    <row r="73" spans="1:3" ht="30" x14ac:dyDescent="0.2">
      <c r="A73" s="64" t="s">
        <v>109</v>
      </c>
      <c r="B73" s="57" t="s">
        <v>110</v>
      </c>
      <c r="C73" s="36">
        <f>[6]С2.1!E28</f>
        <v>9541.9567200000001</v>
      </c>
    </row>
    <row r="74" spans="1:3" ht="38.25" x14ac:dyDescent="0.2">
      <c r="A74" s="64" t="s">
        <v>111</v>
      </c>
      <c r="B74" s="72" t="s">
        <v>112</v>
      </c>
      <c r="C74" s="56">
        <f>[6]С2.3!E25</f>
        <v>0</v>
      </c>
    </row>
    <row r="75" spans="1:3" ht="25.5" x14ac:dyDescent="0.2">
      <c r="A75" s="64" t="s">
        <v>113</v>
      </c>
      <c r="B75" s="73" t="s">
        <v>114</v>
      </c>
      <c r="C75" s="74">
        <f>[6]С2.3!E12</f>
        <v>0.56000000000000005</v>
      </c>
    </row>
    <row r="76" spans="1:3" ht="25.5" x14ac:dyDescent="0.2">
      <c r="A76" s="64" t="s">
        <v>115</v>
      </c>
      <c r="B76" s="73" t="s">
        <v>104</v>
      </c>
      <c r="C76" s="69">
        <f>[6]С2.3!E13</f>
        <v>300</v>
      </c>
    </row>
    <row r="77" spans="1:3" ht="25.5" x14ac:dyDescent="0.2">
      <c r="A77" s="64" t="s">
        <v>116</v>
      </c>
      <c r="B77" s="76" t="s">
        <v>117</v>
      </c>
      <c r="C77" s="75">
        <f>IF([6]С2.3!E26&gt;0,[6]С2.3!E26,[6]С2.3!E16)</f>
        <v>65637</v>
      </c>
    </row>
    <row r="78" spans="1:3" ht="38.25" x14ac:dyDescent="0.2">
      <c r="A78" s="64" t="s">
        <v>118</v>
      </c>
      <c r="B78" s="76" t="s">
        <v>119</v>
      </c>
      <c r="C78" s="75">
        <f>IF([6]С2.3!E27&gt;0,[6]С2.3!E27,[6]С2.3!E17)</f>
        <v>31684</v>
      </c>
    </row>
    <row r="79" spans="1:3" ht="17.25" x14ac:dyDescent="0.2">
      <c r="A79" s="64" t="s">
        <v>122</v>
      </c>
      <c r="B79" s="35" t="s">
        <v>123</v>
      </c>
      <c r="C79" s="38">
        <f>[6]С2!F29</f>
        <v>0.128978033685065</v>
      </c>
    </row>
    <row r="80" spans="1:3" ht="30" x14ac:dyDescent="0.2">
      <c r="A80" s="64" t="s">
        <v>124</v>
      </c>
      <c r="B80" s="57" t="s">
        <v>125</v>
      </c>
      <c r="C80" s="77">
        <f>[6]С2!F30</f>
        <v>0.11668498168498169</v>
      </c>
    </row>
    <row r="81" spans="1:3" ht="17.25" x14ac:dyDescent="0.2">
      <c r="A81" s="64" t="s">
        <v>126</v>
      </c>
      <c r="B81" s="78" t="s">
        <v>127</v>
      </c>
      <c r="C81" s="38">
        <f>[6]С2!F31</f>
        <v>0.13880000000000001</v>
      </c>
    </row>
    <row r="82" spans="1:3" s="70" customFormat="1" ht="18" thickBot="1" x14ac:dyDescent="0.25">
      <c r="A82" s="79" t="s">
        <v>128</v>
      </c>
      <c r="B82" s="80" t="s">
        <v>129</v>
      </c>
      <c r="C82" s="81">
        <f>[6]С2!F32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[6]С3!F14</f>
        <v>7037.0456820584268</v>
      </c>
    </row>
    <row r="86" spans="1:3" s="70" customFormat="1" ht="42.75" x14ac:dyDescent="0.2">
      <c r="A86" s="83" t="s">
        <v>134</v>
      </c>
      <c r="B86" s="57" t="s">
        <v>135</v>
      </c>
      <c r="C86" s="84">
        <f>[6]С3!F15</f>
        <v>0.2</v>
      </c>
    </row>
    <row r="87" spans="1:3" s="70" customFormat="1" ht="14.25" x14ac:dyDescent="0.2">
      <c r="A87" s="83" t="s">
        <v>136</v>
      </c>
      <c r="B87" s="85" t="s">
        <v>137</v>
      </c>
      <c r="C87" s="69">
        <f>[6]С3!F18</f>
        <v>15</v>
      </c>
    </row>
    <row r="88" spans="1:3" s="70" customFormat="1" ht="17.25" x14ac:dyDescent="0.2">
      <c r="A88" s="83" t="s">
        <v>138</v>
      </c>
      <c r="B88" s="35" t="s">
        <v>139</v>
      </c>
      <c r="C88" s="36">
        <f>[6]С3!F19</f>
        <v>3487.1555421534131</v>
      </c>
    </row>
    <row r="89" spans="1:3" s="70" customFormat="1" ht="55.5" x14ac:dyDescent="0.2">
      <c r="A89" s="83" t="s">
        <v>140</v>
      </c>
      <c r="B89" s="57" t="s">
        <v>141</v>
      </c>
      <c r="C89" s="86">
        <f>[6]С3!F20</f>
        <v>2.1999999999999999E-2</v>
      </c>
    </row>
    <row r="90" spans="1:3" s="70" customFormat="1" ht="14.25" x14ac:dyDescent="0.2">
      <c r="A90" s="83" t="s">
        <v>142</v>
      </c>
      <c r="B90" s="63" t="s">
        <v>86</v>
      </c>
      <c r="C90" s="69">
        <f>[6]С3!F21</f>
        <v>10</v>
      </c>
    </row>
    <row r="91" spans="1:3" s="70" customFormat="1" ht="17.25" x14ac:dyDescent="0.2">
      <c r="A91" s="83" t="s">
        <v>143</v>
      </c>
      <c r="B91" s="35" t="s">
        <v>144</v>
      </c>
      <c r="C91" s="36">
        <f>[6]С3!F22</f>
        <v>5.8992660675016593</v>
      </c>
    </row>
    <row r="92" spans="1:3" s="70" customFormat="1" ht="55.5" x14ac:dyDescent="0.2">
      <c r="A92" s="83" t="s">
        <v>145</v>
      </c>
      <c r="B92" s="57" t="s">
        <v>146</v>
      </c>
      <c r="C92" s="86">
        <f>[6]С3!F23</f>
        <v>3.0000000000000001E-3</v>
      </c>
    </row>
    <row r="93" spans="1:3" s="70" customFormat="1" ht="27.75" thickBot="1" x14ac:dyDescent="0.25">
      <c r="A93" s="87" t="s">
        <v>147</v>
      </c>
      <c r="B93" s="88" t="s">
        <v>247</v>
      </c>
      <c r="C93" s="89">
        <f>[6]С3!F24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[6]С4!F16</f>
        <v>1652.5</v>
      </c>
    </row>
    <row r="97" spans="1:3" ht="30" x14ac:dyDescent="0.2">
      <c r="A97" s="64" t="s">
        <v>152</v>
      </c>
      <c r="B97" s="63" t="s">
        <v>249</v>
      </c>
      <c r="C97" s="36">
        <f>[6]С4!F17</f>
        <v>73547</v>
      </c>
    </row>
    <row r="98" spans="1:3" ht="17.25" x14ac:dyDescent="0.2">
      <c r="A98" s="64" t="s">
        <v>154</v>
      </c>
      <c r="B98" s="63" t="s">
        <v>155</v>
      </c>
      <c r="C98" s="44">
        <f>[6]С4!F18</f>
        <v>0.02</v>
      </c>
    </row>
    <row r="99" spans="1:3" ht="30" x14ac:dyDescent="0.2">
      <c r="A99" s="64" t="s">
        <v>156</v>
      </c>
      <c r="B99" s="63" t="s">
        <v>157</v>
      </c>
      <c r="C99" s="36">
        <f>[6]С4!F19</f>
        <v>12104</v>
      </c>
    </row>
    <row r="100" spans="1:3" ht="31.5" x14ac:dyDescent="0.2">
      <c r="A100" s="64" t="s">
        <v>158</v>
      </c>
      <c r="B100" s="63" t="s">
        <v>159</v>
      </c>
      <c r="C100" s="44">
        <f>[6]С4!F20</f>
        <v>1.4999999999999999E-2</v>
      </c>
    </row>
    <row r="101" spans="1:3" ht="30" x14ac:dyDescent="0.2">
      <c r="A101" s="64" t="s">
        <v>160</v>
      </c>
      <c r="B101" s="35" t="s">
        <v>250</v>
      </c>
      <c r="C101" s="36">
        <f>[6]С4!F21</f>
        <v>1933.1949342509995</v>
      </c>
    </row>
    <row r="102" spans="1:3" ht="24" customHeight="1" x14ac:dyDescent="0.2">
      <c r="A102" s="64" t="s">
        <v>162</v>
      </c>
      <c r="B102" s="57" t="s">
        <v>163</v>
      </c>
      <c r="C102" s="37">
        <f>IF([6]С4.2!F8="да",[6]С4.2!D21,[6]С4.2!D15)</f>
        <v>0</v>
      </c>
    </row>
    <row r="103" spans="1:3" ht="68.25" x14ac:dyDescent="0.2">
      <c r="A103" s="64" t="s">
        <v>164</v>
      </c>
      <c r="B103" s="57" t="s">
        <v>165</v>
      </c>
      <c r="C103" s="36">
        <f>[6]С4!F22</f>
        <v>3.6112641666666665</v>
      </c>
    </row>
    <row r="104" spans="1:3" ht="30" x14ac:dyDescent="0.2">
      <c r="A104" s="64" t="s">
        <v>166</v>
      </c>
      <c r="B104" s="63" t="s">
        <v>251</v>
      </c>
      <c r="C104" s="36">
        <f>[6]С4!F23</f>
        <v>180</v>
      </c>
    </row>
    <row r="105" spans="1:3" ht="14.25" x14ac:dyDescent="0.2">
      <c r="A105" s="64" t="s">
        <v>168</v>
      </c>
      <c r="B105" s="57" t="s">
        <v>169</v>
      </c>
      <c r="C105" s="36">
        <f>[6]С4!F24</f>
        <v>8497.1999999999989</v>
      </c>
    </row>
    <row r="106" spans="1:3" ht="14.25" x14ac:dyDescent="0.2">
      <c r="A106" s="64" t="s">
        <v>170</v>
      </c>
      <c r="B106" s="63" t="s">
        <v>171</v>
      </c>
      <c r="C106" s="44">
        <f>[6]С4!F25</f>
        <v>0.35</v>
      </c>
    </row>
    <row r="107" spans="1:3" ht="17.25" x14ac:dyDescent="0.2">
      <c r="A107" s="64" t="s">
        <v>172</v>
      </c>
      <c r="B107" s="35" t="s">
        <v>173</v>
      </c>
      <c r="C107" s="36">
        <f>[6]С4!F26</f>
        <v>61.719059999999999</v>
      </c>
    </row>
    <row r="108" spans="1:3" ht="25.5" x14ac:dyDescent="0.2">
      <c r="A108" s="64" t="s">
        <v>174</v>
      </c>
      <c r="B108" s="57" t="s">
        <v>100</v>
      </c>
      <c r="C108" s="37">
        <f>[6]С4.3!E16</f>
        <v>0</v>
      </c>
    </row>
    <row r="109" spans="1:3" ht="25.5" x14ac:dyDescent="0.2">
      <c r="A109" s="64" t="s">
        <v>175</v>
      </c>
      <c r="B109" s="57" t="s">
        <v>176</v>
      </c>
      <c r="C109" s="36">
        <f>[6]С4.3!E17</f>
        <v>16.5</v>
      </c>
    </row>
    <row r="110" spans="1:3" ht="38.25" x14ac:dyDescent="0.2">
      <c r="A110" s="64" t="s">
        <v>177</v>
      </c>
      <c r="B110" s="57" t="s">
        <v>112</v>
      </c>
      <c r="C110" s="37">
        <f>[6]С4.3!E18</f>
        <v>0</v>
      </c>
    </row>
    <row r="111" spans="1:3" x14ac:dyDescent="0.2">
      <c r="A111" s="64" t="s">
        <v>178</v>
      </c>
      <c r="B111" s="57" t="s">
        <v>179</v>
      </c>
      <c r="C111" s="36">
        <f>[6]С4.3!E19</f>
        <v>18.89</v>
      </c>
    </row>
    <row r="112" spans="1:3" x14ac:dyDescent="0.2">
      <c r="A112" s="64" t="s">
        <v>180</v>
      </c>
      <c r="B112" s="63" t="s">
        <v>181</v>
      </c>
      <c r="C112" s="36">
        <f>[6]С4.3!E11</f>
        <v>1871</v>
      </c>
    </row>
    <row r="113" spans="1:3" x14ac:dyDescent="0.2">
      <c r="A113" s="64" t="s">
        <v>182</v>
      </c>
      <c r="B113" s="63" t="s">
        <v>183</v>
      </c>
      <c r="C113" s="56">
        <f>[6]С4.3!E12</f>
        <v>1636</v>
      </c>
    </row>
    <row r="114" spans="1:3" x14ac:dyDescent="0.2">
      <c r="A114" s="64" t="s">
        <v>184</v>
      </c>
      <c r="B114" s="63" t="s">
        <v>185</v>
      </c>
      <c r="C114" s="56">
        <f>[6]С4.3!E13</f>
        <v>204</v>
      </c>
    </row>
    <row r="115" spans="1:3" ht="30" x14ac:dyDescent="0.2">
      <c r="A115" s="64" t="s">
        <v>186</v>
      </c>
      <c r="B115" s="35" t="s">
        <v>252</v>
      </c>
      <c r="C115" s="36">
        <f>[6]С4!F27</f>
        <v>1603.1789008067842</v>
      </c>
    </row>
    <row r="116" spans="1:3" ht="25.5" x14ac:dyDescent="0.2">
      <c r="A116" s="64" t="s">
        <v>188</v>
      </c>
      <c r="B116" s="57" t="s">
        <v>230</v>
      </c>
      <c r="C116" s="36">
        <f>[6]С4!F28</f>
        <v>1231.3202003124302</v>
      </c>
    </row>
    <row r="117" spans="1:3" ht="42.75" x14ac:dyDescent="0.2">
      <c r="A117" s="64" t="s">
        <v>190</v>
      </c>
      <c r="B117" s="57" t="s">
        <v>191</v>
      </c>
      <c r="C117" s="36">
        <f>[6]С4!F29</f>
        <v>371.85870049435397</v>
      </c>
    </row>
    <row r="118" spans="1:3" ht="30" x14ac:dyDescent="0.2">
      <c r="A118" s="64" t="s">
        <v>192</v>
      </c>
      <c r="B118" s="43" t="s">
        <v>193</v>
      </c>
      <c r="C118" s="36">
        <f>[6]С4!F30</f>
        <v>2279.0371253089352</v>
      </c>
    </row>
    <row r="119" spans="1:3" ht="42.75" x14ac:dyDescent="0.2">
      <c r="A119" s="64" t="s">
        <v>231</v>
      </c>
      <c r="B119" s="94" t="s">
        <v>253</v>
      </c>
      <c r="C119" s="36">
        <f>[6]С4!F33</f>
        <v>1523.2543337755465</v>
      </c>
    </row>
    <row r="120" spans="1:3" ht="30" x14ac:dyDescent="0.2">
      <c r="A120" s="64" t="s">
        <v>232</v>
      </c>
      <c r="B120" s="128" t="s">
        <v>254</v>
      </c>
      <c r="C120" s="36">
        <f>[6]С4!F35</f>
        <v>17.040680999999999</v>
      </c>
    </row>
    <row r="121" spans="1:3" ht="14.25" x14ac:dyDescent="0.2">
      <c r="A121" s="64" t="s">
        <v>233</v>
      </c>
      <c r="B121" s="60" t="s">
        <v>255</v>
      </c>
      <c r="C121" s="36">
        <f>[6]С4!F36</f>
        <v>14319.9</v>
      </c>
    </row>
    <row r="122" spans="1:3" ht="28.5" thickBot="1" x14ac:dyDescent="0.25">
      <c r="A122" s="79" t="s">
        <v>234</v>
      </c>
      <c r="B122" s="129" t="s">
        <v>256</v>
      </c>
      <c r="C122" s="89">
        <f>[6]С4!F37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[6]С5!F17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[6]С2!F37</f>
        <v>20.818139999999996</v>
      </c>
    </row>
    <row r="136" spans="1:3" ht="14.25" x14ac:dyDescent="0.2">
      <c r="A136" s="64" t="s">
        <v>214</v>
      </c>
      <c r="B136" s="136" t="s">
        <v>215</v>
      </c>
      <c r="C136" s="36">
        <f>[6]С2!F38</f>
        <v>7</v>
      </c>
    </row>
    <row r="137" spans="1:3" ht="17.25" x14ac:dyDescent="0.2">
      <c r="A137" s="64" t="s">
        <v>216</v>
      </c>
      <c r="B137" s="136" t="s">
        <v>217</v>
      </c>
      <c r="C137" s="36">
        <f>[6]С2!F40</f>
        <v>0.97</v>
      </c>
    </row>
    <row r="138" spans="1:3" ht="15" thickBot="1" x14ac:dyDescent="0.25">
      <c r="A138" s="79" t="s">
        <v>218</v>
      </c>
      <c r="B138" s="137" t="s">
        <v>219</v>
      </c>
      <c r="C138" s="50">
        <f>[6]С2!F42</f>
        <v>0.35</v>
      </c>
    </row>
    <row r="139" spans="1:3" s="92" customFormat="1" ht="13.5" thickBot="1" x14ac:dyDescent="0.25">
      <c r="A139" s="51"/>
      <c r="B139" s="52"/>
      <c r="C139" s="15"/>
    </row>
    <row r="140" spans="1:3" ht="30" x14ac:dyDescent="0.2">
      <c r="A140" s="90" t="s">
        <v>220</v>
      </c>
      <c r="B140" s="100" t="s">
        <v>258</v>
      </c>
      <c r="C140" s="138">
        <f>[6]С2!F35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[6]С2.5!$E$11</f>
        <v>-2.9000000000000026E-2</v>
      </c>
    </row>
    <row r="144" spans="1:3" x14ac:dyDescent="0.2">
      <c r="A144" s="103"/>
      <c r="B144" s="110">
        <f t="shared" ref="B144:B207" si="0">B143+1</f>
        <v>2021</v>
      </c>
      <c r="C144" s="143">
        <f>[6]С2.5!$F$11</f>
        <v>0.245</v>
      </c>
    </row>
    <row r="145" spans="1:3" x14ac:dyDescent="0.2">
      <c r="A145" s="103"/>
      <c r="B145" s="110">
        <f t="shared" si="0"/>
        <v>2022</v>
      </c>
      <c r="C145" s="143">
        <f>[6]С2.5!$G$11</f>
        <v>0.121</v>
      </c>
    </row>
    <row r="146" spans="1:3" ht="13.5" thickBot="1" x14ac:dyDescent="0.25">
      <c r="A146" s="103"/>
      <c r="B146" s="112">
        <f t="shared" si="0"/>
        <v>2023</v>
      </c>
      <c r="C146" s="144">
        <f>[6]С2.5!$H$11</f>
        <v>0.02</v>
      </c>
    </row>
    <row r="147" spans="1:3" hidden="1" x14ac:dyDescent="0.2">
      <c r="A147" s="103"/>
      <c r="B147" s="145">
        <f t="shared" si="0"/>
        <v>2024</v>
      </c>
      <c r="C147" s="146">
        <f>[6]С2.5!$I$11</f>
        <v>-2.93E-2</v>
      </c>
    </row>
    <row r="148" spans="1:3" hidden="1" x14ac:dyDescent="0.2">
      <c r="A148" s="103"/>
      <c r="B148" s="110">
        <f t="shared" si="0"/>
        <v>2025</v>
      </c>
      <c r="C148" s="143">
        <f>[6]С2.5!$J$11</f>
        <v>0.21215960863291</v>
      </c>
    </row>
    <row r="149" spans="1:3" hidden="1" x14ac:dyDescent="0.2">
      <c r="A149" s="103"/>
      <c r="B149" s="110">
        <f t="shared" si="0"/>
        <v>2026</v>
      </c>
      <c r="C149" s="143">
        <f>[6]С2.5!$K$11</f>
        <v>3.5813361771260002E-2</v>
      </c>
    </row>
    <row r="150" spans="1:3" hidden="1" x14ac:dyDescent="0.2">
      <c r="A150" s="103"/>
      <c r="B150" s="110">
        <f t="shared" si="0"/>
        <v>2027</v>
      </c>
      <c r="C150" s="143">
        <f>[6]С2.5!$L$11</f>
        <v>3.2682303599220003E-2</v>
      </c>
    </row>
    <row r="151" spans="1:3" hidden="1" x14ac:dyDescent="0.2">
      <c r="A151" s="103"/>
      <c r="B151" s="110">
        <f t="shared" si="0"/>
        <v>2028</v>
      </c>
      <c r="C151" s="143">
        <f>[6]С2.5!$M$11</f>
        <v>0</v>
      </c>
    </row>
    <row r="152" spans="1:3" hidden="1" x14ac:dyDescent="0.2">
      <c r="A152" s="103"/>
      <c r="B152" s="110">
        <f t="shared" si="0"/>
        <v>2029</v>
      </c>
      <c r="C152" s="143">
        <f>[6]С2.5!$N$11</f>
        <v>0</v>
      </c>
    </row>
    <row r="153" spans="1:3" hidden="1" x14ac:dyDescent="0.2">
      <c r="A153" s="103"/>
      <c r="B153" s="110">
        <f t="shared" si="0"/>
        <v>2030</v>
      </c>
      <c r="C153" s="143">
        <f>[6]С2.5!$O$11</f>
        <v>0</v>
      </c>
    </row>
    <row r="154" spans="1:3" hidden="1" x14ac:dyDescent="0.2">
      <c r="A154" s="103"/>
      <c r="B154" s="110">
        <f t="shared" si="0"/>
        <v>2031</v>
      </c>
      <c r="C154" s="143">
        <f>[6]С2.5!$P$11</f>
        <v>0</v>
      </c>
    </row>
    <row r="155" spans="1:3" hidden="1" x14ac:dyDescent="0.2">
      <c r="A155" s="92"/>
      <c r="B155" s="110">
        <f t="shared" si="0"/>
        <v>2032</v>
      </c>
      <c r="C155" s="143">
        <f>[6]С2.5!$Q$11</f>
        <v>0</v>
      </c>
    </row>
    <row r="156" spans="1:3" hidden="1" x14ac:dyDescent="0.2">
      <c r="A156" s="92"/>
      <c r="B156" s="110">
        <f t="shared" si="0"/>
        <v>2033</v>
      </c>
      <c r="C156" s="143">
        <f>[6]С2.5!$R$11</f>
        <v>0</v>
      </c>
    </row>
    <row r="157" spans="1:3" hidden="1" x14ac:dyDescent="0.2">
      <c r="B157" s="110">
        <f t="shared" si="0"/>
        <v>2034</v>
      </c>
      <c r="C157" s="143">
        <f>[6]С2.5!$S$11</f>
        <v>0</v>
      </c>
    </row>
    <row r="158" spans="1:3" hidden="1" x14ac:dyDescent="0.2">
      <c r="B158" s="110">
        <f t="shared" si="0"/>
        <v>2035</v>
      </c>
      <c r="C158" s="143">
        <f>[6]С2.5!$T$11</f>
        <v>0</v>
      </c>
    </row>
    <row r="159" spans="1:3" hidden="1" x14ac:dyDescent="0.2">
      <c r="B159" s="110">
        <f t="shared" si="0"/>
        <v>2036</v>
      </c>
      <c r="C159" s="143">
        <f>[6]С2.5!$U$11</f>
        <v>0</v>
      </c>
    </row>
    <row r="160" spans="1:3" hidden="1" x14ac:dyDescent="0.2">
      <c r="B160" s="110">
        <f t="shared" si="0"/>
        <v>2037</v>
      </c>
      <c r="C160" s="143">
        <f>[6]С2.5!$V$11</f>
        <v>0</v>
      </c>
    </row>
    <row r="161" spans="2:3" hidden="1" x14ac:dyDescent="0.2">
      <c r="B161" s="110">
        <f t="shared" si="0"/>
        <v>2038</v>
      </c>
      <c r="C161" s="143">
        <f>[6]С2.5!$W$11</f>
        <v>0</v>
      </c>
    </row>
    <row r="162" spans="2:3" hidden="1" x14ac:dyDescent="0.2">
      <c r="B162" s="110">
        <f t="shared" si="0"/>
        <v>2039</v>
      </c>
      <c r="C162" s="143">
        <f>[6]С2.5!$X$11</f>
        <v>0</v>
      </c>
    </row>
    <row r="163" spans="2:3" hidden="1" x14ac:dyDescent="0.2">
      <c r="B163" s="110">
        <f t="shared" si="0"/>
        <v>2040</v>
      </c>
      <c r="C163" s="143">
        <f>[6]С2.5!$Y$11</f>
        <v>0</v>
      </c>
    </row>
    <row r="164" spans="2:3" hidden="1" x14ac:dyDescent="0.2">
      <c r="B164" s="110">
        <f t="shared" si="0"/>
        <v>2041</v>
      </c>
      <c r="C164" s="143">
        <f>[6]С2.5!$Z$11</f>
        <v>0</v>
      </c>
    </row>
    <row r="165" spans="2:3" hidden="1" x14ac:dyDescent="0.2">
      <c r="B165" s="110">
        <f t="shared" si="0"/>
        <v>2042</v>
      </c>
      <c r="C165" s="143">
        <f>[6]С2.5!$AA$11</f>
        <v>0</v>
      </c>
    </row>
    <row r="166" spans="2:3" hidden="1" x14ac:dyDescent="0.2">
      <c r="B166" s="110">
        <f t="shared" si="0"/>
        <v>2043</v>
      </c>
      <c r="C166" s="143">
        <f>[6]С2.5!$AB$11</f>
        <v>0</v>
      </c>
    </row>
    <row r="167" spans="2:3" hidden="1" x14ac:dyDescent="0.2">
      <c r="B167" s="110">
        <f t="shared" si="0"/>
        <v>2044</v>
      </c>
      <c r="C167" s="143">
        <f>[6]С2.5!$AC$11</f>
        <v>0</v>
      </c>
    </row>
    <row r="168" spans="2:3" hidden="1" x14ac:dyDescent="0.2">
      <c r="B168" s="110">
        <f t="shared" si="0"/>
        <v>2045</v>
      </c>
      <c r="C168" s="143">
        <f>[6]С2.5!$AD$11</f>
        <v>0</v>
      </c>
    </row>
    <row r="169" spans="2:3" hidden="1" x14ac:dyDescent="0.2">
      <c r="B169" s="110">
        <f t="shared" si="0"/>
        <v>2046</v>
      </c>
      <c r="C169" s="143">
        <f>[6]С2.5!$AE$11</f>
        <v>0</v>
      </c>
    </row>
    <row r="170" spans="2:3" hidden="1" x14ac:dyDescent="0.2">
      <c r="B170" s="110">
        <f t="shared" si="0"/>
        <v>2047</v>
      </c>
      <c r="C170" s="143">
        <f>[6]С2.5!$AF$11</f>
        <v>0</v>
      </c>
    </row>
    <row r="171" spans="2:3" hidden="1" x14ac:dyDescent="0.2">
      <c r="B171" s="110">
        <f t="shared" si="0"/>
        <v>2048</v>
      </c>
      <c r="C171" s="143">
        <f>[6]С2.5!$AG$11</f>
        <v>0</v>
      </c>
    </row>
    <row r="172" spans="2:3" hidden="1" x14ac:dyDescent="0.2">
      <c r="B172" s="110">
        <f t="shared" si="0"/>
        <v>2049</v>
      </c>
      <c r="C172" s="143">
        <f>[6]С2.5!$AH$11</f>
        <v>0</v>
      </c>
    </row>
    <row r="173" spans="2:3" hidden="1" x14ac:dyDescent="0.2">
      <c r="B173" s="110">
        <f t="shared" si="0"/>
        <v>2050</v>
      </c>
      <c r="C173" s="143">
        <f>[6]С2.5!$AI$11</f>
        <v>0</v>
      </c>
    </row>
    <row r="174" spans="2:3" hidden="1" x14ac:dyDescent="0.2">
      <c r="B174" s="110">
        <f t="shared" si="0"/>
        <v>2051</v>
      </c>
      <c r="C174" s="143">
        <f>[6]С2.5!$AJ$11</f>
        <v>0</v>
      </c>
    </row>
    <row r="175" spans="2:3" hidden="1" x14ac:dyDescent="0.2">
      <c r="B175" s="110">
        <f t="shared" si="0"/>
        <v>2052</v>
      </c>
      <c r="C175" s="143">
        <f>[6]С2.5!$AK$11</f>
        <v>0</v>
      </c>
    </row>
    <row r="176" spans="2:3" hidden="1" x14ac:dyDescent="0.2">
      <c r="B176" s="110">
        <f t="shared" si="0"/>
        <v>2053</v>
      </c>
      <c r="C176" s="143">
        <f>[6]С2.5!$AL$11</f>
        <v>0</v>
      </c>
    </row>
    <row r="177" spans="2:3" hidden="1" x14ac:dyDescent="0.2">
      <c r="B177" s="110">
        <f t="shared" si="0"/>
        <v>2054</v>
      </c>
      <c r="C177" s="143">
        <f>[6]С2.5!$AM$11</f>
        <v>0</v>
      </c>
    </row>
    <row r="178" spans="2:3" hidden="1" x14ac:dyDescent="0.2">
      <c r="B178" s="110">
        <f t="shared" si="0"/>
        <v>2055</v>
      </c>
      <c r="C178" s="143">
        <f>[6]С2.5!$AN$11</f>
        <v>0</v>
      </c>
    </row>
    <row r="179" spans="2:3" hidden="1" x14ac:dyDescent="0.2">
      <c r="B179" s="110">
        <f t="shared" si="0"/>
        <v>2056</v>
      </c>
      <c r="C179" s="143">
        <f>[6]С2.5!$AO$11</f>
        <v>0</v>
      </c>
    </row>
    <row r="180" spans="2:3" hidden="1" x14ac:dyDescent="0.2">
      <c r="B180" s="110">
        <f t="shared" si="0"/>
        <v>2057</v>
      </c>
      <c r="C180" s="143">
        <f>[6]С2.5!$AP$11</f>
        <v>0</v>
      </c>
    </row>
    <row r="181" spans="2:3" hidden="1" x14ac:dyDescent="0.2">
      <c r="B181" s="110">
        <f t="shared" si="0"/>
        <v>2058</v>
      </c>
      <c r="C181" s="143">
        <f>[6]С2.5!$AQ$11</f>
        <v>0</v>
      </c>
    </row>
    <row r="182" spans="2:3" hidden="1" x14ac:dyDescent="0.2">
      <c r="B182" s="110">
        <f t="shared" si="0"/>
        <v>2059</v>
      </c>
      <c r="C182" s="143">
        <f>[6]С2.5!$AR$11</f>
        <v>0</v>
      </c>
    </row>
    <row r="183" spans="2:3" hidden="1" x14ac:dyDescent="0.2">
      <c r="B183" s="110">
        <f t="shared" si="0"/>
        <v>2060</v>
      </c>
      <c r="C183" s="143">
        <f>[6]С2.5!$AS$11</f>
        <v>0</v>
      </c>
    </row>
    <row r="184" spans="2:3" hidden="1" x14ac:dyDescent="0.2">
      <c r="B184" s="110">
        <f t="shared" si="0"/>
        <v>2061</v>
      </c>
      <c r="C184" s="143">
        <f>[6]С2.5!$AT$11</f>
        <v>0</v>
      </c>
    </row>
    <row r="185" spans="2:3" hidden="1" x14ac:dyDescent="0.2">
      <c r="B185" s="110">
        <f t="shared" si="0"/>
        <v>2062</v>
      </c>
      <c r="C185" s="143">
        <f>[6]С2.5!$AU$11</f>
        <v>0</v>
      </c>
    </row>
    <row r="186" spans="2:3" hidden="1" x14ac:dyDescent="0.2">
      <c r="B186" s="110">
        <f t="shared" si="0"/>
        <v>2063</v>
      </c>
      <c r="C186" s="143">
        <f>[6]С2.5!$AV$11</f>
        <v>0</v>
      </c>
    </row>
    <row r="187" spans="2:3" hidden="1" x14ac:dyDescent="0.2">
      <c r="B187" s="110">
        <f t="shared" si="0"/>
        <v>2064</v>
      </c>
      <c r="C187" s="143">
        <f>[6]С2.5!$AW$11</f>
        <v>0</v>
      </c>
    </row>
    <row r="188" spans="2:3" hidden="1" x14ac:dyDescent="0.2">
      <c r="B188" s="110">
        <f t="shared" si="0"/>
        <v>2065</v>
      </c>
      <c r="C188" s="143">
        <f>[6]С2.5!$AX$11</f>
        <v>0</v>
      </c>
    </row>
    <row r="189" spans="2:3" hidden="1" x14ac:dyDescent="0.2">
      <c r="B189" s="110">
        <f t="shared" si="0"/>
        <v>2066</v>
      </c>
      <c r="C189" s="143">
        <f>[6]С2.5!$AY$11</f>
        <v>0</v>
      </c>
    </row>
    <row r="190" spans="2:3" hidden="1" x14ac:dyDescent="0.2">
      <c r="B190" s="110">
        <f t="shared" si="0"/>
        <v>2067</v>
      </c>
      <c r="C190" s="143">
        <f>[6]С2.5!$AZ$11</f>
        <v>0</v>
      </c>
    </row>
    <row r="191" spans="2:3" hidden="1" x14ac:dyDescent="0.2">
      <c r="B191" s="110">
        <f t="shared" si="0"/>
        <v>2068</v>
      </c>
      <c r="C191" s="143">
        <f>[6]С2.5!$BA$11</f>
        <v>0</v>
      </c>
    </row>
    <row r="192" spans="2:3" hidden="1" x14ac:dyDescent="0.2">
      <c r="B192" s="110">
        <f t="shared" si="0"/>
        <v>2069</v>
      </c>
      <c r="C192" s="143">
        <f>[6]С2.5!$BB$11</f>
        <v>0</v>
      </c>
    </row>
    <row r="193" spans="2:3" hidden="1" x14ac:dyDescent="0.2">
      <c r="B193" s="110">
        <f t="shared" si="0"/>
        <v>2070</v>
      </c>
      <c r="C193" s="143">
        <f>[6]С2.5!$BC$11</f>
        <v>0</v>
      </c>
    </row>
    <row r="194" spans="2:3" hidden="1" x14ac:dyDescent="0.2">
      <c r="B194" s="110">
        <f t="shared" si="0"/>
        <v>2071</v>
      </c>
      <c r="C194" s="143">
        <f>[6]С2.5!$BD$11</f>
        <v>0</v>
      </c>
    </row>
    <row r="195" spans="2:3" hidden="1" x14ac:dyDescent="0.2">
      <c r="B195" s="110">
        <f t="shared" si="0"/>
        <v>2072</v>
      </c>
      <c r="C195" s="143">
        <f>[6]С2.5!$BE$11</f>
        <v>0</v>
      </c>
    </row>
    <row r="196" spans="2:3" hidden="1" x14ac:dyDescent="0.2">
      <c r="B196" s="110">
        <f t="shared" si="0"/>
        <v>2073</v>
      </c>
      <c r="C196" s="143">
        <f>[6]С2.5!$BF$11</f>
        <v>0</v>
      </c>
    </row>
    <row r="197" spans="2:3" hidden="1" x14ac:dyDescent="0.2">
      <c r="B197" s="110">
        <f t="shared" si="0"/>
        <v>2074</v>
      </c>
      <c r="C197" s="143">
        <f>[6]С2.5!$BG$11</f>
        <v>0</v>
      </c>
    </row>
    <row r="198" spans="2:3" hidden="1" x14ac:dyDescent="0.2">
      <c r="B198" s="110">
        <f t="shared" si="0"/>
        <v>2075</v>
      </c>
      <c r="C198" s="143">
        <f>[6]С2.5!$BH$11</f>
        <v>0</v>
      </c>
    </row>
    <row r="199" spans="2:3" hidden="1" x14ac:dyDescent="0.2">
      <c r="B199" s="110">
        <f t="shared" si="0"/>
        <v>2076</v>
      </c>
      <c r="C199" s="143">
        <f>[6]С2.5!$BI$11</f>
        <v>0</v>
      </c>
    </row>
    <row r="200" spans="2:3" hidden="1" x14ac:dyDescent="0.2">
      <c r="B200" s="110">
        <f t="shared" si="0"/>
        <v>2077</v>
      </c>
      <c r="C200" s="143">
        <f>[6]С2.5!$BJ$11</f>
        <v>0</v>
      </c>
    </row>
    <row r="201" spans="2:3" hidden="1" x14ac:dyDescent="0.2">
      <c r="B201" s="110">
        <f t="shared" si="0"/>
        <v>2078</v>
      </c>
      <c r="C201" s="143">
        <f>[6]С2.5!$BK$11</f>
        <v>0</v>
      </c>
    </row>
    <row r="202" spans="2:3" hidden="1" x14ac:dyDescent="0.2">
      <c r="B202" s="110">
        <f t="shared" si="0"/>
        <v>2079</v>
      </c>
      <c r="C202" s="143">
        <f>[6]С2.5!$BL$11</f>
        <v>0</v>
      </c>
    </row>
    <row r="203" spans="2:3" hidden="1" x14ac:dyDescent="0.2">
      <c r="B203" s="110">
        <f t="shared" si="0"/>
        <v>2080</v>
      </c>
      <c r="C203" s="143">
        <f>[6]С2.5!$BM$11</f>
        <v>0</v>
      </c>
    </row>
    <row r="204" spans="2:3" hidden="1" x14ac:dyDescent="0.2">
      <c r="B204" s="110">
        <f t="shared" si="0"/>
        <v>2081</v>
      </c>
      <c r="C204" s="143">
        <f>[6]С2.5!$BN$11</f>
        <v>0</v>
      </c>
    </row>
    <row r="205" spans="2:3" hidden="1" x14ac:dyDescent="0.2">
      <c r="B205" s="110">
        <f t="shared" si="0"/>
        <v>2082</v>
      </c>
      <c r="C205" s="143">
        <f>[6]С2.5!$BO$11</f>
        <v>0</v>
      </c>
    </row>
    <row r="206" spans="2:3" hidden="1" x14ac:dyDescent="0.2">
      <c r="B206" s="110">
        <f t="shared" si="0"/>
        <v>2083</v>
      </c>
      <c r="C206" s="143">
        <f>[6]С2.5!$BP$11</f>
        <v>0</v>
      </c>
    </row>
    <row r="207" spans="2:3" hidden="1" x14ac:dyDescent="0.2">
      <c r="B207" s="110">
        <f t="shared" si="0"/>
        <v>2084</v>
      </c>
      <c r="C207" s="143">
        <f>[6]С2.5!$BQ$11</f>
        <v>0</v>
      </c>
    </row>
    <row r="208" spans="2:3" hidden="1" x14ac:dyDescent="0.2">
      <c r="B208" s="110">
        <f t="shared" ref="B208:B223" si="1">B207+1</f>
        <v>2085</v>
      </c>
      <c r="C208" s="143">
        <f>[6]С2.5!$BR$11</f>
        <v>0</v>
      </c>
    </row>
    <row r="209" spans="2:3" hidden="1" x14ac:dyDescent="0.2">
      <c r="B209" s="110">
        <f t="shared" si="1"/>
        <v>2086</v>
      </c>
      <c r="C209" s="143">
        <f>[6]С2.5!$BS$11</f>
        <v>0</v>
      </c>
    </row>
    <row r="210" spans="2:3" hidden="1" x14ac:dyDescent="0.2">
      <c r="B210" s="110">
        <f t="shared" si="1"/>
        <v>2087</v>
      </c>
      <c r="C210" s="143">
        <f>[6]С2.5!$BT$11</f>
        <v>0</v>
      </c>
    </row>
    <row r="211" spans="2:3" hidden="1" x14ac:dyDescent="0.2">
      <c r="B211" s="110">
        <f t="shared" si="1"/>
        <v>2088</v>
      </c>
      <c r="C211" s="143">
        <f>[6]С2.5!$BU$11</f>
        <v>0</v>
      </c>
    </row>
    <row r="212" spans="2:3" hidden="1" x14ac:dyDescent="0.2">
      <c r="B212" s="110">
        <f t="shared" si="1"/>
        <v>2089</v>
      </c>
      <c r="C212" s="143">
        <f>[6]С2.5!$BV$11</f>
        <v>0</v>
      </c>
    </row>
    <row r="213" spans="2:3" hidden="1" x14ac:dyDescent="0.2">
      <c r="B213" s="110">
        <f t="shared" si="1"/>
        <v>2090</v>
      </c>
      <c r="C213" s="143">
        <f>[6]С2.5!$BW$11</f>
        <v>0</v>
      </c>
    </row>
    <row r="214" spans="2:3" hidden="1" x14ac:dyDescent="0.2">
      <c r="B214" s="110">
        <f t="shared" si="1"/>
        <v>2091</v>
      </c>
      <c r="C214" s="143">
        <f>[6]С2.5!$BX$11</f>
        <v>0</v>
      </c>
    </row>
    <row r="215" spans="2:3" hidden="1" x14ac:dyDescent="0.2">
      <c r="B215" s="110">
        <f t="shared" si="1"/>
        <v>2092</v>
      </c>
      <c r="C215" s="143">
        <f>[6]С2.5!$BY$11</f>
        <v>0</v>
      </c>
    </row>
    <row r="216" spans="2:3" hidden="1" x14ac:dyDescent="0.2">
      <c r="B216" s="110">
        <f t="shared" si="1"/>
        <v>2093</v>
      </c>
      <c r="C216" s="143">
        <f>[6]С2.5!$BZ$11</f>
        <v>0</v>
      </c>
    </row>
    <row r="217" spans="2:3" hidden="1" x14ac:dyDescent="0.2">
      <c r="B217" s="110">
        <f t="shared" si="1"/>
        <v>2094</v>
      </c>
      <c r="C217" s="143">
        <f>[6]С2.5!$CA$11</f>
        <v>0</v>
      </c>
    </row>
    <row r="218" spans="2:3" hidden="1" x14ac:dyDescent="0.2">
      <c r="B218" s="110">
        <f t="shared" si="1"/>
        <v>2095</v>
      </c>
      <c r="C218" s="143">
        <f>[6]С2.5!$CB$11</f>
        <v>0</v>
      </c>
    </row>
    <row r="219" spans="2:3" hidden="1" x14ac:dyDescent="0.2">
      <c r="B219" s="110">
        <f t="shared" si="1"/>
        <v>2096</v>
      </c>
      <c r="C219" s="143">
        <f>[6]С2.5!$CC$11</f>
        <v>0</v>
      </c>
    </row>
    <row r="220" spans="2:3" hidden="1" x14ac:dyDescent="0.2">
      <c r="B220" s="110">
        <f t="shared" si="1"/>
        <v>2097</v>
      </c>
      <c r="C220" s="143">
        <f>[6]С2.5!$CD$11</f>
        <v>0</v>
      </c>
    </row>
    <row r="221" spans="2:3" hidden="1" x14ac:dyDescent="0.2">
      <c r="B221" s="110">
        <f t="shared" si="1"/>
        <v>2098</v>
      </c>
      <c r="C221" s="143">
        <f>[6]С2.5!$CE$11</f>
        <v>0</v>
      </c>
    </row>
    <row r="222" spans="2:3" hidden="1" x14ac:dyDescent="0.2">
      <c r="B222" s="110">
        <f t="shared" si="1"/>
        <v>2099</v>
      </c>
      <c r="C222" s="143">
        <f>[6]С2.5!$CF$11</f>
        <v>0</v>
      </c>
    </row>
    <row r="223" spans="2:3" ht="13.5" hidden="1" thickBot="1" x14ac:dyDescent="0.25">
      <c r="B223" s="112">
        <f t="shared" si="1"/>
        <v>2100</v>
      </c>
      <c r="C223" s="144">
        <f>[6]С2.5!$CG$11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G5" sqref="G5"/>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[7]И1!D13</f>
        <v>Субъект Российской Федерации</v>
      </c>
      <c r="C4" s="10" t="str">
        <f>[7]И1!E13</f>
        <v>Новосибирская область</v>
      </c>
    </row>
    <row r="5" spans="1:3" x14ac:dyDescent="0.2">
      <c r="A5" s="8"/>
      <c r="B5" s="9" t="str">
        <f>[7]И1!D14</f>
        <v>Тип муниципального образования (выберите из списка)</v>
      </c>
      <c r="C5" s="10" t="str">
        <f>[7]И1!E14</f>
        <v>село Новоспасск</v>
      </c>
    </row>
    <row r="6" spans="1:3" x14ac:dyDescent="0.2">
      <c r="A6" s="8"/>
      <c r="B6" s="9" t="str">
        <f>IF([7]И1!E15="","",[7]И1!D15)</f>
        <v/>
      </c>
      <c r="C6" s="10" t="str">
        <f>IF([7]И1!E15="","",[7]И1!E15)</f>
        <v/>
      </c>
    </row>
    <row r="7" spans="1:3" x14ac:dyDescent="0.2">
      <c r="A7" s="8"/>
      <c r="B7" s="9" t="str">
        <f>[7]И1!D16</f>
        <v>Код ОКТМО</v>
      </c>
      <c r="C7" s="11" t="str">
        <f>[7]И1!E16</f>
        <v>50604410101</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2023</v>
      </c>
    </row>
    <row r="10" spans="1:3" x14ac:dyDescent="0.2">
      <c r="A10" s="8"/>
      <c r="B10" s="9" t="str">
        <f>[7]И1!D9</f>
        <v>Период регулирования (i-1)-й</v>
      </c>
      <c r="C10" s="14">
        <f>[7]И1!E9</f>
        <v>2022</v>
      </c>
    </row>
    <row r="11" spans="1:3" x14ac:dyDescent="0.2">
      <c r="A11" s="8"/>
      <c r="B11" s="9" t="str">
        <f>[7]И1!D10</f>
        <v>Период регулирования (i-2)-й</v>
      </c>
      <c r="C11" s="14">
        <f>[7]И1!E10</f>
        <v>2021</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4117.9229854138084</v>
      </c>
    </row>
    <row r="18" spans="1:3" ht="42.75" x14ac:dyDescent="0.2">
      <c r="A18" s="23" t="s">
        <v>8</v>
      </c>
      <c r="B18" s="26" t="s">
        <v>9</v>
      </c>
      <c r="C18" s="27">
        <f>[7]С1!F12</f>
        <v>964.79778290540378</v>
      </c>
    </row>
    <row r="19" spans="1:3" ht="42.75" x14ac:dyDescent="0.2">
      <c r="A19" s="23" t="s">
        <v>10</v>
      </c>
      <c r="B19" s="26" t="s">
        <v>11</v>
      </c>
      <c r="C19" s="27">
        <f>[7]С2!F12</f>
        <v>2113.4880319770141</v>
      </c>
    </row>
    <row r="20" spans="1:3" ht="30" x14ac:dyDescent="0.2">
      <c r="A20" s="23" t="s">
        <v>12</v>
      </c>
      <c r="B20" s="26" t="s">
        <v>13</v>
      </c>
      <c r="C20" s="27">
        <f>[7]С3!F12</f>
        <v>505.81370335098825</v>
      </c>
    </row>
    <row r="21" spans="1:3" ht="42.75" x14ac:dyDescent="0.2">
      <c r="A21" s="23" t="s">
        <v>14</v>
      </c>
      <c r="B21" s="26" t="s">
        <v>235</v>
      </c>
      <c r="C21" s="27">
        <f>[7]С4!F12</f>
        <v>453.07987923111136</v>
      </c>
    </row>
    <row r="22" spans="1:3" ht="30" x14ac:dyDescent="0.2">
      <c r="A22" s="23" t="s">
        <v>16</v>
      </c>
      <c r="B22" s="26" t="s">
        <v>236</v>
      </c>
      <c r="C22" s="27">
        <f>[7]С5!F12</f>
        <v>80.743587949290358</v>
      </c>
    </row>
    <row r="23" spans="1:3" ht="43.5" thickBot="1" x14ac:dyDescent="0.25">
      <c r="A23" s="28" t="s">
        <v>18</v>
      </c>
      <c r="B23" s="29" t="s">
        <v>237</v>
      </c>
      <c r="C23" s="30" t="str">
        <f>[7]С6!F12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[7]С1.1!E16</f>
        <v>5100</v>
      </c>
    </row>
    <row r="29" spans="1:3" ht="42.75" x14ac:dyDescent="0.2">
      <c r="A29" s="23" t="s">
        <v>10</v>
      </c>
      <c r="B29" s="35" t="s">
        <v>238</v>
      </c>
      <c r="C29" s="36">
        <f>[7]С1.1!E27</f>
        <v>2594.1799999999998</v>
      </c>
    </row>
    <row r="30" spans="1:3" ht="17.25" x14ac:dyDescent="0.2">
      <c r="A30" s="23" t="s">
        <v>12</v>
      </c>
      <c r="B30" s="35" t="s">
        <v>29</v>
      </c>
      <c r="C30" s="38">
        <f>[7]С1.1!E19</f>
        <v>0.59499999999999997</v>
      </c>
    </row>
    <row r="31" spans="1:3" ht="17.25" x14ac:dyDescent="0.2">
      <c r="A31" s="23" t="s">
        <v>14</v>
      </c>
      <c r="B31" s="35" t="s">
        <v>30</v>
      </c>
      <c r="C31" s="38">
        <f>[7]С1.1!E20</f>
        <v>-0.113</v>
      </c>
    </row>
    <row r="32" spans="1:3" ht="30" x14ac:dyDescent="0.2">
      <c r="A32" s="23" t="s">
        <v>16</v>
      </c>
      <c r="B32" s="39" t="s">
        <v>239</v>
      </c>
      <c r="C32" s="124">
        <f>[7]С1!F13</f>
        <v>176.4</v>
      </c>
    </row>
    <row r="33" spans="1:3" x14ac:dyDescent="0.2">
      <c r="A33" s="23" t="s">
        <v>18</v>
      </c>
      <c r="B33" s="39" t="s">
        <v>32</v>
      </c>
      <c r="C33" s="41">
        <f>[7]С1!F16</f>
        <v>7000</v>
      </c>
    </row>
    <row r="34" spans="1:3" ht="14.25" x14ac:dyDescent="0.2">
      <c r="A34" s="23" t="s">
        <v>33</v>
      </c>
      <c r="B34" s="43" t="s">
        <v>240</v>
      </c>
      <c r="C34" s="44">
        <f>[7]С1!F17</f>
        <v>0.72857142857142854</v>
      </c>
    </row>
    <row r="35" spans="1:3" ht="15.75" x14ac:dyDescent="0.2">
      <c r="A35" s="125" t="s">
        <v>35</v>
      </c>
      <c r="B35" s="46" t="s">
        <v>36</v>
      </c>
      <c r="C35" s="44">
        <f>[7]С1!F20</f>
        <v>21.588411179999994</v>
      </c>
    </row>
    <row r="36" spans="1:3" ht="15.75" x14ac:dyDescent="0.2">
      <c r="A36" s="125" t="s">
        <v>37</v>
      </c>
      <c r="B36" s="47" t="s">
        <v>38</v>
      </c>
      <c r="C36" s="44">
        <f>[7]С1!F21</f>
        <v>20.818139999999996</v>
      </c>
    </row>
    <row r="37" spans="1:3" ht="14.25" x14ac:dyDescent="0.2">
      <c r="A37" s="125" t="s">
        <v>39</v>
      </c>
      <c r="B37" s="48" t="s">
        <v>40</v>
      </c>
      <c r="C37" s="44">
        <f>[7]С1!F22</f>
        <v>1.0369999999999999</v>
      </c>
    </row>
    <row r="38" spans="1:3" ht="53.25" thickBot="1" x14ac:dyDescent="0.25">
      <c r="A38" s="28" t="s">
        <v>41</v>
      </c>
      <c r="B38" s="49" t="s">
        <v>42</v>
      </c>
      <c r="C38" s="50">
        <f>[7]С1!F23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[7]С2.1!E12</f>
        <v>V</v>
      </c>
    </row>
    <row r="42" spans="1:3" ht="25.5" x14ac:dyDescent="0.2">
      <c r="A42" s="23" t="s">
        <v>47</v>
      </c>
      <c r="B42" s="35" t="s">
        <v>48</v>
      </c>
      <c r="C42" s="55" t="str">
        <f>[7]С2.1!E13</f>
        <v>6 и менее баллов</v>
      </c>
    </row>
    <row r="43" spans="1:3" ht="25.5" x14ac:dyDescent="0.2">
      <c r="A43" s="23" t="s">
        <v>49</v>
      </c>
      <c r="B43" s="35" t="s">
        <v>228</v>
      </c>
      <c r="C43" s="55" t="str">
        <f>[7]С2.1!E14</f>
        <v>от 200 до 500</v>
      </c>
    </row>
    <row r="44" spans="1:3" ht="25.5" x14ac:dyDescent="0.2">
      <c r="A44" s="23" t="s">
        <v>51</v>
      </c>
      <c r="B44" s="35" t="s">
        <v>229</v>
      </c>
      <c r="C44" s="56" t="str">
        <f>[7]С2.1!E15</f>
        <v>нет</v>
      </c>
    </row>
    <row r="45" spans="1:3" ht="30" x14ac:dyDescent="0.2">
      <c r="A45" s="23" t="s">
        <v>53</v>
      </c>
      <c r="B45" s="35" t="s">
        <v>54</v>
      </c>
      <c r="C45" s="36">
        <f>[7]С2!F18</f>
        <v>32402.627334033532</v>
      </c>
    </row>
    <row r="46" spans="1:3" ht="30" x14ac:dyDescent="0.2">
      <c r="A46" s="23" t="s">
        <v>55</v>
      </c>
      <c r="B46" s="57" t="s">
        <v>56</v>
      </c>
      <c r="C46" s="36">
        <f>IF([7]С2!F19&gt;0,[7]С2!F19,[7]С2!F20)</f>
        <v>23441.524932855718</v>
      </c>
    </row>
    <row r="47" spans="1:3" ht="25.5" x14ac:dyDescent="0.2">
      <c r="A47" s="23" t="s">
        <v>57</v>
      </c>
      <c r="B47" s="58" t="s">
        <v>58</v>
      </c>
      <c r="C47" s="36">
        <f>[7]С2.1!E19</f>
        <v>-38</v>
      </c>
    </row>
    <row r="48" spans="1:3" ht="25.5" x14ac:dyDescent="0.2">
      <c r="A48" s="23" t="s">
        <v>59</v>
      </c>
      <c r="B48" s="58" t="s">
        <v>60</v>
      </c>
      <c r="C48" s="36" t="str">
        <f>[7]С2.1!E22</f>
        <v>нет</v>
      </c>
    </row>
    <row r="49" spans="1:3" ht="38.25" x14ac:dyDescent="0.2">
      <c r="A49" s="23" t="s">
        <v>61</v>
      </c>
      <c r="B49" s="59" t="s">
        <v>62</v>
      </c>
      <c r="C49" s="36">
        <f>[7]С2.2!E10</f>
        <v>1287</v>
      </c>
    </row>
    <row r="50" spans="1:3" ht="25.5" x14ac:dyDescent="0.2">
      <c r="A50" s="23" t="s">
        <v>63</v>
      </c>
      <c r="B50" s="60" t="s">
        <v>64</v>
      </c>
      <c r="C50" s="36">
        <f>[7]С2.2!E12</f>
        <v>5.97</v>
      </c>
    </row>
    <row r="51" spans="1:3" ht="52.5" x14ac:dyDescent="0.2">
      <c r="A51" s="23" t="s">
        <v>65</v>
      </c>
      <c r="B51" s="61" t="s">
        <v>66</v>
      </c>
      <c r="C51" s="36">
        <f>[7]С2.2!E13</f>
        <v>1</v>
      </c>
    </row>
    <row r="52" spans="1:3" ht="27.75" x14ac:dyDescent="0.2">
      <c r="A52" s="23" t="s">
        <v>67</v>
      </c>
      <c r="B52" s="60" t="s">
        <v>68</v>
      </c>
      <c r="C52" s="36">
        <f>[7]С2.2!E14</f>
        <v>12104</v>
      </c>
    </row>
    <row r="53" spans="1:3" ht="25.5" x14ac:dyDescent="0.2">
      <c r="A53" s="23" t="s">
        <v>69</v>
      </c>
      <c r="B53" s="61" t="s">
        <v>70</v>
      </c>
      <c r="C53" s="38">
        <f>[7]С2.2!E15</f>
        <v>4.8000000000000001E-2</v>
      </c>
    </row>
    <row r="54" spans="1:3" x14ac:dyDescent="0.2">
      <c r="A54" s="23" t="s">
        <v>71</v>
      </c>
      <c r="B54" s="61" t="s">
        <v>72</v>
      </c>
      <c r="C54" s="36">
        <f>[7]С2.2!E16</f>
        <v>1</v>
      </c>
    </row>
    <row r="55" spans="1:3" ht="15.75" x14ac:dyDescent="0.2">
      <c r="A55" s="23" t="s">
        <v>73</v>
      </c>
      <c r="B55" s="63" t="s">
        <v>74</v>
      </c>
      <c r="C55" s="36">
        <f>[7]С2!F21</f>
        <v>1</v>
      </c>
    </row>
    <row r="56" spans="1:3" ht="30" x14ac:dyDescent="0.2">
      <c r="A56" s="64" t="s">
        <v>75</v>
      </c>
      <c r="B56" s="35" t="s">
        <v>241</v>
      </c>
      <c r="C56" s="36">
        <f>[7]С2!F13</f>
        <v>169640.22915965237</v>
      </c>
    </row>
    <row r="57" spans="1:3" ht="30" x14ac:dyDescent="0.2">
      <c r="A57" s="64" t="s">
        <v>77</v>
      </c>
      <c r="B57" s="63" t="s">
        <v>242</v>
      </c>
      <c r="C57" s="36">
        <f>[7]С2!F14</f>
        <v>113455</v>
      </c>
    </row>
    <row r="58" spans="1:3" ht="15.75" x14ac:dyDescent="0.2">
      <c r="A58" s="64" t="s">
        <v>79</v>
      </c>
      <c r="B58" s="65" t="s">
        <v>80</v>
      </c>
      <c r="C58" s="44">
        <f>[7]С2!F15</f>
        <v>1.071</v>
      </c>
    </row>
    <row r="59" spans="1:3" ht="15.75" x14ac:dyDescent="0.2">
      <c r="A59" s="64" t="s">
        <v>81</v>
      </c>
      <c r="B59" s="65" t="s">
        <v>82</v>
      </c>
      <c r="C59" s="44">
        <f>[7]С2!F16</f>
        <v>1</v>
      </c>
    </row>
    <row r="60" spans="1:3" ht="17.25" x14ac:dyDescent="0.2">
      <c r="A60" s="64" t="s">
        <v>83</v>
      </c>
      <c r="B60" s="63" t="s">
        <v>84</v>
      </c>
      <c r="C60" s="36">
        <f>[7]С2!F17</f>
        <v>1.01</v>
      </c>
    </row>
    <row r="61" spans="1:3" s="70" customFormat="1" ht="14.25" x14ac:dyDescent="0.2">
      <c r="A61" s="64" t="s">
        <v>85</v>
      </c>
      <c r="B61" s="68" t="s">
        <v>86</v>
      </c>
      <c r="C61" s="69">
        <f>[7]С2!F33</f>
        <v>10</v>
      </c>
    </row>
    <row r="62" spans="1:3" ht="30" x14ac:dyDescent="0.2">
      <c r="A62" s="64" t="s">
        <v>87</v>
      </c>
      <c r="B62" s="71" t="s">
        <v>88</v>
      </c>
      <c r="C62" s="36">
        <f>[7]С2!F26</f>
        <v>1966.4220225005531</v>
      </c>
    </row>
    <row r="63" spans="1:3" ht="17.25" x14ac:dyDescent="0.2">
      <c r="A63" s="64" t="s">
        <v>89</v>
      </c>
      <c r="B63" s="57" t="s">
        <v>243</v>
      </c>
      <c r="C63" s="36">
        <f>[7]С2!F27</f>
        <v>0.33871394199999999</v>
      </c>
    </row>
    <row r="64" spans="1:3" ht="17.25" x14ac:dyDescent="0.2">
      <c r="A64" s="64" t="s">
        <v>91</v>
      </c>
      <c r="B64" s="63" t="s">
        <v>244</v>
      </c>
      <c r="C64" s="69">
        <f>[7]С2!F28</f>
        <v>4200</v>
      </c>
    </row>
    <row r="65" spans="1:3" ht="42.75" x14ac:dyDescent="0.2">
      <c r="A65" s="64" t="s">
        <v>93</v>
      </c>
      <c r="B65" s="35" t="s">
        <v>245</v>
      </c>
      <c r="C65" s="36">
        <f>[7]С2!F22</f>
        <v>35717.748653137714</v>
      </c>
    </row>
    <row r="66" spans="1:3" ht="30" x14ac:dyDescent="0.2">
      <c r="A66" s="64" t="s">
        <v>95</v>
      </c>
      <c r="B66" s="65" t="s">
        <v>246</v>
      </c>
      <c r="C66" s="36">
        <f>[7]С2!F23</f>
        <v>1990</v>
      </c>
    </row>
    <row r="67" spans="1:3" ht="30" x14ac:dyDescent="0.2">
      <c r="A67" s="64" t="s">
        <v>97</v>
      </c>
      <c r="B67" s="57" t="s">
        <v>98</v>
      </c>
      <c r="C67" s="36">
        <f>[7]С2.1!E27</f>
        <v>14307.876789999998</v>
      </c>
    </row>
    <row r="68" spans="1:3" ht="38.25" x14ac:dyDescent="0.2">
      <c r="A68" s="64" t="s">
        <v>99</v>
      </c>
      <c r="B68" s="72" t="s">
        <v>100</v>
      </c>
      <c r="C68" s="56">
        <f>[7]С2.3!E21</f>
        <v>0</v>
      </c>
    </row>
    <row r="69" spans="1:3" ht="25.5" x14ac:dyDescent="0.2">
      <c r="A69" s="64" t="s">
        <v>101</v>
      </c>
      <c r="B69" s="73" t="s">
        <v>102</v>
      </c>
      <c r="C69" s="74">
        <f>[7]С2.3!E11</f>
        <v>9.89</v>
      </c>
    </row>
    <row r="70" spans="1:3" ht="25.5" x14ac:dyDescent="0.2">
      <c r="A70" s="64" t="s">
        <v>103</v>
      </c>
      <c r="B70" s="73" t="s">
        <v>104</v>
      </c>
      <c r="C70" s="69">
        <f>[7]С2.3!E13</f>
        <v>300</v>
      </c>
    </row>
    <row r="71" spans="1:3" ht="25.5" x14ac:dyDescent="0.2">
      <c r="A71" s="64" t="s">
        <v>105</v>
      </c>
      <c r="B71" s="72" t="s">
        <v>106</v>
      </c>
      <c r="C71" s="75">
        <f>IF([7]С2.3!E22&gt;0,[7]С2.3!E22,[7]С2.3!E14)</f>
        <v>61211</v>
      </c>
    </row>
    <row r="72" spans="1:3" ht="38.25" x14ac:dyDescent="0.2">
      <c r="A72" s="64" t="s">
        <v>107</v>
      </c>
      <c r="B72" s="72" t="s">
        <v>108</v>
      </c>
      <c r="C72" s="75">
        <f>IF([7]С2.3!E23&gt;0,[7]С2.3!E23,[7]С2.3!E15)</f>
        <v>45675</v>
      </c>
    </row>
    <row r="73" spans="1:3" ht="30" x14ac:dyDescent="0.2">
      <c r="A73" s="64" t="s">
        <v>109</v>
      </c>
      <c r="B73" s="57" t="s">
        <v>110</v>
      </c>
      <c r="C73" s="36">
        <f>[7]С2.1!E28</f>
        <v>9541.9567200000001</v>
      </c>
    </row>
    <row r="74" spans="1:3" ht="38.25" x14ac:dyDescent="0.2">
      <c r="A74" s="64" t="s">
        <v>111</v>
      </c>
      <c r="B74" s="72" t="s">
        <v>112</v>
      </c>
      <c r="C74" s="56">
        <f>[7]С2.3!E25</f>
        <v>0</v>
      </c>
    </row>
    <row r="75" spans="1:3" ht="25.5" x14ac:dyDescent="0.2">
      <c r="A75" s="64" t="s">
        <v>113</v>
      </c>
      <c r="B75" s="73" t="s">
        <v>114</v>
      </c>
      <c r="C75" s="74">
        <f>[7]С2.3!E12</f>
        <v>0.56000000000000005</v>
      </c>
    </row>
    <row r="76" spans="1:3" ht="25.5" x14ac:dyDescent="0.2">
      <c r="A76" s="64" t="s">
        <v>115</v>
      </c>
      <c r="B76" s="73" t="s">
        <v>104</v>
      </c>
      <c r="C76" s="69">
        <f>[7]С2.3!E13</f>
        <v>300</v>
      </c>
    </row>
    <row r="77" spans="1:3" ht="25.5" x14ac:dyDescent="0.2">
      <c r="A77" s="64" t="s">
        <v>116</v>
      </c>
      <c r="B77" s="76" t="s">
        <v>117</v>
      </c>
      <c r="C77" s="75">
        <f>IF([7]С2.3!E26&gt;0,[7]С2.3!E26,[7]С2.3!E16)</f>
        <v>65637</v>
      </c>
    </row>
    <row r="78" spans="1:3" ht="38.25" x14ac:dyDescent="0.2">
      <c r="A78" s="64" t="s">
        <v>118</v>
      </c>
      <c r="B78" s="76" t="s">
        <v>119</v>
      </c>
      <c r="C78" s="75">
        <f>IF([7]С2.3!E27&gt;0,[7]С2.3!E27,[7]С2.3!E17)</f>
        <v>31684</v>
      </c>
    </row>
    <row r="79" spans="1:3" ht="17.25" x14ac:dyDescent="0.2">
      <c r="A79" s="64" t="s">
        <v>122</v>
      </c>
      <c r="B79" s="35" t="s">
        <v>123</v>
      </c>
      <c r="C79" s="38">
        <f>[7]С2!F29</f>
        <v>0.128978033685065</v>
      </c>
    </row>
    <row r="80" spans="1:3" ht="30" x14ac:dyDescent="0.2">
      <c r="A80" s="64" t="s">
        <v>124</v>
      </c>
      <c r="B80" s="57" t="s">
        <v>125</v>
      </c>
      <c r="C80" s="77">
        <f>[7]С2!F30</f>
        <v>0.11668498168498169</v>
      </c>
    </row>
    <row r="81" spans="1:3" ht="17.25" x14ac:dyDescent="0.2">
      <c r="A81" s="64" t="s">
        <v>126</v>
      </c>
      <c r="B81" s="78" t="s">
        <v>127</v>
      </c>
      <c r="C81" s="38">
        <f>[7]С2!F31</f>
        <v>0.13880000000000001</v>
      </c>
    </row>
    <row r="82" spans="1:3" s="70" customFormat="1" ht="18" thickBot="1" x14ac:dyDescent="0.25">
      <c r="A82" s="79" t="s">
        <v>128</v>
      </c>
      <c r="B82" s="80" t="s">
        <v>129</v>
      </c>
      <c r="C82" s="81">
        <f>[7]С2!F32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[7]С3!F14</f>
        <v>7037.0456820584268</v>
      </c>
    </row>
    <row r="86" spans="1:3" s="70" customFormat="1" ht="42.75" x14ac:dyDescent="0.2">
      <c r="A86" s="83" t="s">
        <v>134</v>
      </c>
      <c r="B86" s="57" t="s">
        <v>135</v>
      </c>
      <c r="C86" s="84">
        <f>[7]С3!F15</f>
        <v>0.2</v>
      </c>
    </row>
    <row r="87" spans="1:3" s="70" customFormat="1" ht="14.25" x14ac:dyDescent="0.2">
      <c r="A87" s="83" t="s">
        <v>136</v>
      </c>
      <c r="B87" s="85" t="s">
        <v>137</v>
      </c>
      <c r="C87" s="69">
        <f>[7]С3!F18</f>
        <v>15</v>
      </c>
    </row>
    <row r="88" spans="1:3" s="70" customFormat="1" ht="17.25" x14ac:dyDescent="0.2">
      <c r="A88" s="83" t="s">
        <v>138</v>
      </c>
      <c r="B88" s="35" t="s">
        <v>139</v>
      </c>
      <c r="C88" s="36">
        <f>[7]С3!F19</f>
        <v>3487.1555421534131</v>
      </c>
    </row>
    <row r="89" spans="1:3" s="70" customFormat="1" ht="55.5" x14ac:dyDescent="0.2">
      <c r="A89" s="83" t="s">
        <v>140</v>
      </c>
      <c r="B89" s="57" t="s">
        <v>141</v>
      </c>
      <c r="C89" s="86">
        <f>[7]С3!F20</f>
        <v>2.1999999999999999E-2</v>
      </c>
    </row>
    <row r="90" spans="1:3" s="70" customFormat="1" ht="14.25" x14ac:dyDescent="0.2">
      <c r="A90" s="83" t="s">
        <v>142</v>
      </c>
      <c r="B90" s="63" t="s">
        <v>86</v>
      </c>
      <c r="C90" s="69">
        <f>[7]С3!F21</f>
        <v>10</v>
      </c>
    </row>
    <row r="91" spans="1:3" s="70" customFormat="1" ht="17.25" x14ac:dyDescent="0.2">
      <c r="A91" s="83" t="s">
        <v>143</v>
      </c>
      <c r="B91" s="35" t="s">
        <v>144</v>
      </c>
      <c r="C91" s="36">
        <f>[7]С3!F22</f>
        <v>5.8992660675016593</v>
      </c>
    </row>
    <row r="92" spans="1:3" s="70" customFormat="1" ht="55.5" x14ac:dyDescent="0.2">
      <c r="A92" s="83" t="s">
        <v>145</v>
      </c>
      <c r="B92" s="57" t="s">
        <v>146</v>
      </c>
      <c r="C92" s="86">
        <f>[7]С3!F23</f>
        <v>3.0000000000000001E-3</v>
      </c>
    </row>
    <row r="93" spans="1:3" s="70" customFormat="1" ht="27.75" thickBot="1" x14ac:dyDescent="0.25">
      <c r="A93" s="87" t="s">
        <v>147</v>
      </c>
      <c r="B93" s="88" t="s">
        <v>247</v>
      </c>
      <c r="C93" s="89">
        <f>[7]С3!F24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[7]С4!F16</f>
        <v>1652.5</v>
      </c>
    </row>
    <row r="97" spans="1:3" ht="30" x14ac:dyDescent="0.2">
      <c r="A97" s="64" t="s">
        <v>152</v>
      </c>
      <c r="B97" s="63" t="s">
        <v>249</v>
      </c>
      <c r="C97" s="36">
        <f>[7]С4!F17</f>
        <v>73547</v>
      </c>
    </row>
    <row r="98" spans="1:3" ht="17.25" x14ac:dyDescent="0.2">
      <c r="A98" s="64" t="s">
        <v>154</v>
      </c>
      <c r="B98" s="63" t="s">
        <v>155</v>
      </c>
      <c r="C98" s="44">
        <f>[7]С4!F18</f>
        <v>0.02</v>
      </c>
    </row>
    <row r="99" spans="1:3" ht="30" x14ac:dyDescent="0.2">
      <c r="A99" s="64" t="s">
        <v>156</v>
      </c>
      <c r="B99" s="63" t="s">
        <v>157</v>
      </c>
      <c r="C99" s="36">
        <f>[7]С4!F19</f>
        <v>12104</v>
      </c>
    </row>
    <row r="100" spans="1:3" ht="31.5" x14ac:dyDescent="0.2">
      <c r="A100" s="64" t="s">
        <v>158</v>
      </c>
      <c r="B100" s="63" t="s">
        <v>159</v>
      </c>
      <c r="C100" s="44">
        <f>[7]С4!F20</f>
        <v>1.4999999999999999E-2</v>
      </c>
    </row>
    <row r="101" spans="1:3" ht="30" x14ac:dyDescent="0.2">
      <c r="A101" s="64" t="s">
        <v>160</v>
      </c>
      <c r="B101" s="35" t="s">
        <v>250</v>
      </c>
      <c r="C101" s="36">
        <f>[7]С4!F21</f>
        <v>1933.1949342509995</v>
      </c>
    </row>
    <row r="102" spans="1:3" ht="24" customHeight="1" x14ac:dyDescent="0.2">
      <c r="A102" s="64" t="s">
        <v>162</v>
      </c>
      <c r="B102" s="57" t="s">
        <v>163</v>
      </c>
      <c r="C102" s="37">
        <f>IF([7]С4.2!F8="да",[7]С4.2!D21,[7]С4.2!D15)</f>
        <v>0</v>
      </c>
    </row>
    <row r="103" spans="1:3" ht="68.25" x14ac:dyDescent="0.2">
      <c r="A103" s="64" t="s">
        <v>164</v>
      </c>
      <c r="B103" s="57" t="s">
        <v>165</v>
      </c>
      <c r="C103" s="36">
        <f>[7]С4!F22</f>
        <v>3.6112641666666665</v>
      </c>
    </row>
    <row r="104" spans="1:3" ht="30" x14ac:dyDescent="0.2">
      <c r="A104" s="64" t="s">
        <v>166</v>
      </c>
      <c r="B104" s="63" t="s">
        <v>251</v>
      </c>
      <c r="C104" s="36">
        <f>[7]С4!F23</f>
        <v>180</v>
      </c>
    </row>
    <row r="105" spans="1:3" ht="14.25" x14ac:dyDescent="0.2">
      <c r="A105" s="64" t="s">
        <v>168</v>
      </c>
      <c r="B105" s="57" t="s">
        <v>169</v>
      </c>
      <c r="C105" s="36">
        <f>[7]С4!F24</f>
        <v>8497.1999999999989</v>
      </c>
    </row>
    <row r="106" spans="1:3" ht="14.25" x14ac:dyDescent="0.2">
      <c r="A106" s="64" t="s">
        <v>170</v>
      </c>
      <c r="B106" s="63" t="s">
        <v>171</v>
      </c>
      <c r="C106" s="44">
        <f>[7]С4!F25</f>
        <v>0.35</v>
      </c>
    </row>
    <row r="107" spans="1:3" ht="17.25" x14ac:dyDescent="0.2">
      <c r="A107" s="64" t="s">
        <v>172</v>
      </c>
      <c r="B107" s="35" t="s">
        <v>173</v>
      </c>
      <c r="C107" s="36">
        <f>[7]С4!F26</f>
        <v>58.773180000000004</v>
      </c>
    </row>
    <row r="108" spans="1:3" ht="25.5" x14ac:dyDescent="0.2">
      <c r="A108" s="64" t="s">
        <v>174</v>
      </c>
      <c r="B108" s="57" t="s">
        <v>100</v>
      </c>
      <c r="C108" s="37">
        <f>[7]С4.3!E16</f>
        <v>0</v>
      </c>
    </row>
    <row r="109" spans="1:3" ht="25.5" x14ac:dyDescent="0.2">
      <c r="A109" s="64" t="s">
        <v>175</v>
      </c>
      <c r="B109" s="57" t="s">
        <v>176</v>
      </c>
      <c r="C109" s="36">
        <f>[7]С4.3!E17</f>
        <v>15.66</v>
      </c>
    </row>
    <row r="110" spans="1:3" ht="38.25" x14ac:dyDescent="0.2">
      <c r="A110" s="64" t="s">
        <v>177</v>
      </c>
      <c r="B110" s="57" t="s">
        <v>112</v>
      </c>
      <c r="C110" s="37">
        <f>[7]С4.3!E18</f>
        <v>0</v>
      </c>
    </row>
    <row r="111" spans="1:3" x14ac:dyDescent="0.2">
      <c r="A111" s="64" t="s">
        <v>178</v>
      </c>
      <c r="B111" s="57" t="s">
        <v>179</v>
      </c>
      <c r="C111" s="36">
        <f>[7]С4.3!E19</f>
        <v>18.89</v>
      </c>
    </row>
    <row r="112" spans="1:3" x14ac:dyDescent="0.2">
      <c r="A112" s="64" t="s">
        <v>180</v>
      </c>
      <c r="B112" s="63" t="s">
        <v>181</v>
      </c>
      <c r="C112" s="36">
        <f>[7]С4.3!E11</f>
        <v>1871</v>
      </c>
    </row>
    <row r="113" spans="1:3" x14ac:dyDescent="0.2">
      <c r="A113" s="64" t="s">
        <v>182</v>
      </c>
      <c r="B113" s="63" t="s">
        <v>183</v>
      </c>
      <c r="C113" s="56">
        <f>[7]С4.3!E12</f>
        <v>1636</v>
      </c>
    </row>
    <row r="114" spans="1:3" x14ac:dyDescent="0.2">
      <c r="A114" s="64" t="s">
        <v>184</v>
      </c>
      <c r="B114" s="63" t="s">
        <v>185</v>
      </c>
      <c r="C114" s="56">
        <f>[7]С4.3!E13</f>
        <v>204</v>
      </c>
    </row>
    <row r="115" spans="1:3" ht="30" x14ac:dyDescent="0.2">
      <c r="A115" s="64" t="s">
        <v>186</v>
      </c>
      <c r="B115" s="35" t="s">
        <v>252</v>
      </c>
      <c r="C115" s="36">
        <f>[7]С4!F27</f>
        <v>1603.1789008067842</v>
      </c>
    </row>
    <row r="116" spans="1:3" ht="25.5" x14ac:dyDescent="0.2">
      <c r="A116" s="64" t="s">
        <v>188</v>
      </c>
      <c r="B116" s="57" t="s">
        <v>230</v>
      </c>
      <c r="C116" s="36">
        <f>[7]С4!F28</f>
        <v>1231.3202003124302</v>
      </c>
    </row>
    <row r="117" spans="1:3" ht="42.75" x14ac:dyDescent="0.2">
      <c r="A117" s="64" t="s">
        <v>190</v>
      </c>
      <c r="B117" s="57" t="s">
        <v>191</v>
      </c>
      <c r="C117" s="36">
        <f>[7]С4!F29</f>
        <v>371.85870049435397</v>
      </c>
    </row>
    <row r="118" spans="1:3" ht="30" x14ac:dyDescent="0.2">
      <c r="A118" s="64" t="s">
        <v>192</v>
      </c>
      <c r="B118" s="43" t="s">
        <v>193</v>
      </c>
      <c r="C118" s="36">
        <f>[7]С4!F30</f>
        <v>2178.5905438956493</v>
      </c>
    </row>
    <row r="119" spans="1:3" ht="42.75" x14ac:dyDescent="0.2">
      <c r="A119" s="64" t="s">
        <v>231</v>
      </c>
      <c r="B119" s="94" t="s">
        <v>253</v>
      </c>
      <c r="C119" s="36">
        <f>[7]С4!F33</f>
        <v>1423.0113531350009</v>
      </c>
    </row>
    <row r="120" spans="1:3" ht="30" x14ac:dyDescent="0.2">
      <c r="A120" s="64" t="s">
        <v>232</v>
      </c>
      <c r="B120" s="128" t="s">
        <v>254</v>
      </c>
      <c r="C120" s="36">
        <f>[7]С4!F35</f>
        <v>17.040680999999999</v>
      </c>
    </row>
    <row r="121" spans="1:3" ht="14.25" x14ac:dyDescent="0.2">
      <c r="A121" s="64" t="s">
        <v>233</v>
      </c>
      <c r="B121" s="60" t="s">
        <v>255</v>
      </c>
      <c r="C121" s="36">
        <f>[7]С4!F36</f>
        <v>14319.9</v>
      </c>
    </row>
    <row r="122" spans="1:3" ht="28.5" thickBot="1" x14ac:dyDescent="0.25">
      <c r="A122" s="79" t="s">
        <v>234</v>
      </c>
      <c r="B122" s="129" t="s">
        <v>256</v>
      </c>
      <c r="C122" s="89">
        <f>[7]С4!F37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[7]С5!F17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[7]С2!F37</f>
        <v>20.818139999999996</v>
      </c>
    </row>
    <row r="136" spans="1:3" ht="14.25" x14ac:dyDescent="0.2">
      <c r="A136" s="64" t="s">
        <v>214</v>
      </c>
      <c r="B136" s="136" t="s">
        <v>215</v>
      </c>
      <c r="C136" s="36">
        <f>[7]С2!F38</f>
        <v>7</v>
      </c>
    </row>
    <row r="137" spans="1:3" ht="17.25" x14ac:dyDescent="0.2">
      <c r="A137" s="64" t="s">
        <v>216</v>
      </c>
      <c r="B137" s="136" t="s">
        <v>217</v>
      </c>
      <c r="C137" s="36">
        <f>[7]С2!F40</f>
        <v>0.97</v>
      </c>
    </row>
    <row r="138" spans="1:3" ht="15" thickBot="1" x14ac:dyDescent="0.25">
      <c r="A138" s="79" t="s">
        <v>218</v>
      </c>
      <c r="B138" s="137" t="s">
        <v>219</v>
      </c>
      <c r="C138" s="50">
        <f>[7]С2!F42</f>
        <v>0.35</v>
      </c>
    </row>
    <row r="139" spans="1:3" s="92" customFormat="1" ht="13.5" thickBot="1" x14ac:dyDescent="0.25">
      <c r="A139" s="51"/>
      <c r="B139" s="52"/>
      <c r="C139" s="15"/>
    </row>
    <row r="140" spans="1:3" ht="30" x14ac:dyDescent="0.2">
      <c r="A140" s="90" t="s">
        <v>220</v>
      </c>
      <c r="B140" s="100" t="s">
        <v>258</v>
      </c>
      <c r="C140" s="138">
        <f>[7]С2!F35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[7]С2.5!$E$11</f>
        <v>-2.9000000000000026E-2</v>
      </c>
    </row>
    <row r="144" spans="1:3" x14ac:dyDescent="0.2">
      <c r="A144" s="103"/>
      <c r="B144" s="110">
        <f t="shared" ref="B144:B207" si="0">B143+1</f>
        <v>2021</v>
      </c>
      <c r="C144" s="143">
        <f>[7]С2.5!$F$11</f>
        <v>0.245</v>
      </c>
    </row>
    <row r="145" spans="1:3" x14ac:dyDescent="0.2">
      <c r="A145" s="103"/>
      <c r="B145" s="110">
        <f t="shared" si="0"/>
        <v>2022</v>
      </c>
      <c r="C145" s="143">
        <f>[7]С2.5!$G$11</f>
        <v>0.121</v>
      </c>
    </row>
    <row r="146" spans="1:3" ht="13.5" thickBot="1" x14ac:dyDescent="0.25">
      <c r="A146" s="103"/>
      <c r="B146" s="112">
        <f t="shared" si="0"/>
        <v>2023</v>
      </c>
      <c r="C146" s="144">
        <f>[7]С2.5!$H$11</f>
        <v>0.02</v>
      </c>
    </row>
    <row r="147" spans="1:3" hidden="1" x14ac:dyDescent="0.2">
      <c r="A147" s="103"/>
      <c r="B147" s="145">
        <f t="shared" si="0"/>
        <v>2024</v>
      </c>
      <c r="C147" s="146">
        <f>[7]С2.5!$I$11</f>
        <v>-2.93E-2</v>
      </c>
    </row>
    <row r="148" spans="1:3" hidden="1" x14ac:dyDescent="0.2">
      <c r="A148" s="103"/>
      <c r="B148" s="110">
        <f t="shared" si="0"/>
        <v>2025</v>
      </c>
      <c r="C148" s="143">
        <f>[7]С2.5!$J$11</f>
        <v>0.21215960863291</v>
      </c>
    </row>
    <row r="149" spans="1:3" hidden="1" x14ac:dyDescent="0.2">
      <c r="A149" s="103"/>
      <c r="B149" s="110">
        <f t="shared" si="0"/>
        <v>2026</v>
      </c>
      <c r="C149" s="143">
        <f>[7]С2.5!$K$11</f>
        <v>3.5813361771260002E-2</v>
      </c>
    </row>
    <row r="150" spans="1:3" hidden="1" x14ac:dyDescent="0.2">
      <c r="A150" s="103"/>
      <c r="B150" s="110">
        <f t="shared" si="0"/>
        <v>2027</v>
      </c>
      <c r="C150" s="143">
        <f>[7]С2.5!$L$11</f>
        <v>3.2682303599220003E-2</v>
      </c>
    </row>
    <row r="151" spans="1:3" hidden="1" x14ac:dyDescent="0.2">
      <c r="A151" s="103"/>
      <c r="B151" s="110">
        <f t="shared" si="0"/>
        <v>2028</v>
      </c>
      <c r="C151" s="143">
        <f>[7]С2.5!$M$11</f>
        <v>0</v>
      </c>
    </row>
    <row r="152" spans="1:3" hidden="1" x14ac:dyDescent="0.2">
      <c r="A152" s="103"/>
      <c r="B152" s="110">
        <f t="shared" si="0"/>
        <v>2029</v>
      </c>
      <c r="C152" s="143">
        <f>[7]С2.5!$N$11</f>
        <v>0</v>
      </c>
    </row>
    <row r="153" spans="1:3" hidden="1" x14ac:dyDescent="0.2">
      <c r="A153" s="103"/>
      <c r="B153" s="110">
        <f t="shared" si="0"/>
        <v>2030</v>
      </c>
      <c r="C153" s="143">
        <f>[7]С2.5!$O$11</f>
        <v>0</v>
      </c>
    </row>
    <row r="154" spans="1:3" hidden="1" x14ac:dyDescent="0.2">
      <c r="A154" s="103"/>
      <c r="B154" s="110">
        <f t="shared" si="0"/>
        <v>2031</v>
      </c>
      <c r="C154" s="143">
        <f>[7]С2.5!$P$11</f>
        <v>0</v>
      </c>
    </row>
    <row r="155" spans="1:3" hidden="1" x14ac:dyDescent="0.2">
      <c r="A155" s="92"/>
      <c r="B155" s="110">
        <f t="shared" si="0"/>
        <v>2032</v>
      </c>
      <c r="C155" s="143">
        <f>[7]С2.5!$Q$11</f>
        <v>0</v>
      </c>
    </row>
    <row r="156" spans="1:3" hidden="1" x14ac:dyDescent="0.2">
      <c r="A156" s="92"/>
      <c r="B156" s="110">
        <f t="shared" si="0"/>
        <v>2033</v>
      </c>
      <c r="C156" s="143">
        <f>[7]С2.5!$R$11</f>
        <v>0</v>
      </c>
    </row>
    <row r="157" spans="1:3" hidden="1" x14ac:dyDescent="0.2">
      <c r="B157" s="110">
        <f t="shared" si="0"/>
        <v>2034</v>
      </c>
      <c r="C157" s="143">
        <f>[7]С2.5!$S$11</f>
        <v>0</v>
      </c>
    </row>
    <row r="158" spans="1:3" hidden="1" x14ac:dyDescent="0.2">
      <c r="B158" s="110">
        <f t="shared" si="0"/>
        <v>2035</v>
      </c>
      <c r="C158" s="143">
        <f>[7]С2.5!$T$11</f>
        <v>0</v>
      </c>
    </row>
    <row r="159" spans="1:3" hidden="1" x14ac:dyDescent="0.2">
      <c r="B159" s="110">
        <f t="shared" si="0"/>
        <v>2036</v>
      </c>
      <c r="C159" s="143">
        <f>[7]С2.5!$U$11</f>
        <v>0</v>
      </c>
    </row>
    <row r="160" spans="1:3" hidden="1" x14ac:dyDescent="0.2">
      <c r="B160" s="110">
        <f t="shared" si="0"/>
        <v>2037</v>
      </c>
      <c r="C160" s="143">
        <f>[7]С2.5!$V$11</f>
        <v>0</v>
      </c>
    </row>
    <row r="161" spans="2:3" hidden="1" x14ac:dyDescent="0.2">
      <c r="B161" s="110">
        <f t="shared" si="0"/>
        <v>2038</v>
      </c>
      <c r="C161" s="143">
        <f>[7]С2.5!$W$11</f>
        <v>0</v>
      </c>
    </row>
    <row r="162" spans="2:3" hidden="1" x14ac:dyDescent="0.2">
      <c r="B162" s="110">
        <f t="shared" si="0"/>
        <v>2039</v>
      </c>
      <c r="C162" s="143">
        <f>[7]С2.5!$X$11</f>
        <v>0</v>
      </c>
    </row>
    <row r="163" spans="2:3" hidden="1" x14ac:dyDescent="0.2">
      <c r="B163" s="110">
        <f t="shared" si="0"/>
        <v>2040</v>
      </c>
      <c r="C163" s="143">
        <f>[7]С2.5!$Y$11</f>
        <v>0</v>
      </c>
    </row>
    <row r="164" spans="2:3" hidden="1" x14ac:dyDescent="0.2">
      <c r="B164" s="110">
        <f t="shared" si="0"/>
        <v>2041</v>
      </c>
      <c r="C164" s="143">
        <f>[7]С2.5!$Z$11</f>
        <v>0</v>
      </c>
    </row>
    <row r="165" spans="2:3" hidden="1" x14ac:dyDescent="0.2">
      <c r="B165" s="110">
        <f t="shared" si="0"/>
        <v>2042</v>
      </c>
      <c r="C165" s="143">
        <f>[7]С2.5!$AA$11</f>
        <v>0</v>
      </c>
    </row>
    <row r="166" spans="2:3" hidden="1" x14ac:dyDescent="0.2">
      <c r="B166" s="110">
        <f t="shared" si="0"/>
        <v>2043</v>
      </c>
      <c r="C166" s="143">
        <f>[7]С2.5!$AB$11</f>
        <v>0</v>
      </c>
    </row>
    <row r="167" spans="2:3" hidden="1" x14ac:dyDescent="0.2">
      <c r="B167" s="110">
        <f t="shared" si="0"/>
        <v>2044</v>
      </c>
      <c r="C167" s="143">
        <f>[7]С2.5!$AC$11</f>
        <v>0</v>
      </c>
    </row>
    <row r="168" spans="2:3" hidden="1" x14ac:dyDescent="0.2">
      <c r="B168" s="110">
        <f t="shared" si="0"/>
        <v>2045</v>
      </c>
      <c r="C168" s="143">
        <f>[7]С2.5!$AD$11</f>
        <v>0</v>
      </c>
    </row>
    <row r="169" spans="2:3" hidden="1" x14ac:dyDescent="0.2">
      <c r="B169" s="110">
        <f t="shared" si="0"/>
        <v>2046</v>
      </c>
      <c r="C169" s="143">
        <f>[7]С2.5!$AE$11</f>
        <v>0</v>
      </c>
    </row>
    <row r="170" spans="2:3" hidden="1" x14ac:dyDescent="0.2">
      <c r="B170" s="110">
        <f t="shared" si="0"/>
        <v>2047</v>
      </c>
      <c r="C170" s="143">
        <f>[7]С2.5!$AF$11</f>
        <v>0</v>
      </c>
    </row>
    <row r="171" spans="2:3" hidden="1" x14ac:dyDescent="0.2">
      <c r="B171" s="110">
        <f t="shared" si="0"/>
        <v>2048</v>
      </c>
      <c r="C171" s="143">
        <f>[7]С2.5!$AG$11</f>
        <v>0</v>
      </c>
    </row>
    <row r="172" spans="2:3" hidden="1" x14ac:dyDescent="0.2">
      <c r="B172" s="110">
        <f t="shared" si="0"/>
        <v>2049</v>
      </c>
      <c r="C172" s="143">
        <f>[7]С2.5!$AH$11</f>
        <v>0</v>
      </c>
    </row>
    <row r="173" spans="2:3" hidden="1" x14ac:dyDescent="0.2">
      <c r="B173" s="110">
        <f t="shared" si="0"/>
        <v>2050</v>
      </c>
      <c r="C173" s="143">
        <f>[7]С2.5!$AI$11</f>
        <v>0</v>
      </c>
    </row>
    <row r="174" spans="2:3" hidden="1" x14ac:dyDescent="0.2">
      <c r="B174" s="110">
        <f t="shared" si="0"/>
        <v>2051</v>
      </c>
      <c r="C174" s="143">
        <f>[7]С2.5!$AJ$11</f>
        <v>0</v>
      </c>
    </row>
    <row r="175" spans="2:3" hidden="1" x14ac:dyDescent="0.2">
      <c r="B175" s="110">
        <f t="shared" si="0"/>
        <v>2052</v>
      </c>
      <c r="C175" s="143">
        <f>[7]С2.5!$AK$11</f>
        <v>0</v>
      </c>
    </row>
    <row r="176" spans="2:3" hidden="1" x14ac:dyDescent="0.2">
      <c r="B176" s="110">
        <f t="shared" si="0"/>
        <v>2053</v>
      </c>
      <c r="C176" s="143">
        <f>[7]С2.5!$AL$11</f>
        <v>0</v>
      </c>
    </row>
    <row r="177" spans="2:3" hidden="1" x14ac:dyDescent="0.2">
      <c r="B177" s="110">
        <f t="shared" si="0"/>
        <v>2054</v>
      </c>
      <c r="C177" s="143">
        <f>[7]С2.5!$AM$11</f>
        <v>0</v>
      </c>
    </row>
    <row r="178" spans="2:3" hidden="1" x14ac:dyDescent="0.2">
      <c r="B178" s="110">
        <f t="shared" si="0"/>
        <v>2055</v>
      </c>
      <c r="C178" s="143">
        <f>[7]С2.5!$AN$11</f>
        <v>0</v>
      </c>
    </row>
    <row r="179" spans="2:3" hidden="1" x14ac:dyDescent="0.2">
      <c r="B179" s="110">
        <f t="shared" si="0"/>
        <v>2056</v>
      </c>
      <c r="C179" s="143">
        <f>[7]С2.5!$AO$11</f>
        <v>0</v>
      </c>
    </row>
    <row r="180" spans="2:3" hidden="1" x14ac:dyDescent="0.2">
      <c r="B180" s="110">
        <f t="shared" si="0"/>
        <v>2057</v>
      </c>
      <c r="C180" s="143">
        <f>[7]С2.5!$AP$11</f>
        <v>0</v>
      </c>
    </row>
    <row r="181" spans="2:3" hidden="1" x14ac:dyDescent="0.2">
      <c r="B181" s="110">
        <f t="shared" si="0"/>
        <v>2058</v>
      </c>
      <c r="C181" s="143">
        <f>[7]С2.5!$AQ$11</f>
        <v>0</v>
      </c>
    </row>
    <row r="182" spans="2:3" hidden="1" x14ac:dyDescent="0.2">
      <c r="B182" s="110">
        <f t="shared" si="0"/>
        <v>2059</v>
      </c>
      <c r="C182" s="143">
        <f>[7]С2.5!$AR$11</f>
        <v>0</v>
      </c>
    </row>
    <row r="183" spans="2:3" hidden="1" x14ac:dyDescent="0.2">
      <c r="B183" s="110">
        <f t="shared" si="0"/>
        <v>2060</v>
      </c>
      <c r="C183" s="143">
        <f>[7]С2.5!$AS$11</f>
        <v>0</v>
      </c>
    </row>
    <row r="184" spans="2:3" hidden="1" x14ac:dyDescent="0.2">
      <c r="B184" s="110">
        <f t="shared" si="0"/>
        <v>2061</v>
      </c>
      <c r="C184" s="143">
        <f>[7]С2.5!$AT$11</f>
        <v>0</v>
      </c>
    </row>
    <row r="185" spans="2:3" hidden="1" x14ac:dyDescent="0.2">
      <c r="B185" s="110">
        <f t="shared" si="0"/>
        <v>2062</v>
      </c>
      <c r="C185" s="143">
        <f>[7]С2.5!$AU$11</f>
        <v>0</v>
      </c>
    </row>
    <row r="186" spans="2:3" hidden="1" x14ac:dyDescent="0.2">
      <c r="B186" s="110">
        <f t="shared" si="0"/>
        <v>2063</v>
      </c>
      <c r="C186" s="143">
        <f>[7]С2.5!$AV$11</f>
        <v>0</v>
      </c>
    </row>
    <row r="187" spans="2:3" hidden="1" x14ac:dyDescent="0.2">
      <c r="B187" s="110">
        <f t="shared" si="0"/>
        <v>2064</v>
      </c>
      <c r="C187" s="143">
        <f>[7]С2.5!$AW$11</f>
        <v>0</v>
      </c>
    </row>
    <row r="188" spans="2:3" hidden="1" x14ac:dyDescent="0.2">
      <c r="B188" s="110">
        <f t="shared" si="0"/>
        <v>2065</v>
      </c>
      <c r="C188" s="143">
        <f>[7]С2.5!$AX$11</f>
        <v>0</v>
      </c>
    </row>
    <row r="189" spans="2:3" hidden="1" x14ac:dyDescent="0.2">
      <c r="B189" s="110">
        <f t="shared" si="0"/>
        <v>2066</v>
      </c>
      <c r="C189" s="143">
        <f>[7]С2.5!$AY$11</f>
        <v>0</v>
      </c>
    </row>
    <row r="190" spans="2:3" hidden="1" x14ac:dyDescent="0.2">
      <c r="B190" s="110">
        <f t="shared" si="0"/>
        <v>2067</v>
      </c>
      <c r="C190" s="143">
        <f>[7]С2.5!$AZ$11</f>
        <v>0</v>
      </c>
    </row>
    <row r="191" spans="2:3" hidden="1" x14ac:dyDescent="0.2">
      <c r="B191" s="110">
        <f t="shared" si="0"/>
        <v>2068</v>
      </c>
      <c r="C191" s="143">
        <f>[7]С2.5!$BA$11</f>
        <v>0</v>
      </c>
    </row>
    <row r="192" spans="2:3" hidden="1" x14ac:dyDescent="0.2">
      <c r="B192" s="110">
        <f t="shared" si="0"/>
        <v>2069</v>
      </c>
      <c r="C192" s="143">
        <f>[7]С2.5!$BB$11</f>
        <v>0</v>
      </c>
    </row>
    <row r="193" spans="2:3" hidden="1" x14ac:dyDescent="0.2">
      <c r="B193" s="110">
        <f t="shared" si="0"/>
        <v>2070</v>
      </c>
      <c r="C193" s="143">
        <f>[7]С2.5!$BC$11</f>
        <v>0</v>
      </c>
    </row>
    <row r="194" spans="2:3" hidden="1" x14ac:dyDescent="0.2">
      <c r="B194" s="110">
        <f t="shared" si="0"/>
        <v>2071</v>
      </c>
      <c r="C194" s="143">
        <f>[7]С2.5!$BD$11</f>
        <v>0</v>
      </c>
    </row>
    <row r="195" spans="2:3" hidden="1" x14ac:dyDescent="0.2">
      <c r="B195" s="110">
        <f t="shared" si="0"/>
        <v>2072</v>
      </c>
      <c r="C195" s="143">
        <f>[7]С2.5!$BE$11</f>
        <v>0</v>
      </c>
    </row>
    <row r="196" spans="2:3" hidden="1" x14ac:dyDescent="0.2">
      <c r="B196" s="110">
        <f t="shared" si="0"/>
        <v>2073</v>
      </c>
      <c r="C196" s="143">
        <f>[7]С2.5!$BF$11</f>
        <v>0</v>
      </c>
    </row>
    <row r="197" spans="2:3" hidden="1" x14ac:dyDescent="0.2">
      <c r="B197" s="110">
        <f t="shared" si="0"/>
        <v>2074</v>
      </c>
      <c r="C197" s="143">
        <f>[7]С2.5!$BG$11</f>
        <v>0</v>
      </c>
    </row>
    <row r="198" spans="2:3" hidden="1" x14ac:dyDescent="0.2">
      <c r="B198" s="110">
        <f t="shared" si="0"/>
        <v>2075</v>
      </c>
      <c r="C198" s="143">
        <f>[7]С2.5!$BH$11</f>
        <v>0</v>
      </c>
    </row>
    <row r="199" spans="2:3" hidden="1" x14ac:dyDescent="0.2">
      <c r="B199" s="110">
        <f t="shared" si="0"/>
        <v>2076</v>
      </c>
      <c r="C199" s="143">
        <f>[7]С2.5!$BI$11</f>
        <v>0</v>
      </c>
    </row>
    <row r="200" spans="2:3" hidden="1" x14ac:dyDescent="0.2">
      <c r="B200" s="110">
        <f t="shared" si="0"/>
        <v>2077</v>
      </c>
      <c r="C200" s="143">
        <f>[7]С2.5!$BJ$11</f>
        <v>0</v>
      </c>
    </row>
    <row r="201" spans="2:3" hidden="1" x14ac:dyDescent="0.2">
      <c r="B201" s="110">
        <f t="shared" si="0"/>
        <v>2078</v>
      </c>
      <c r="C201" s="143">
        <f>[7]С2.5!$BK$11</f>
        <v>0</v>
      </c>
    </row>
    <row r="202" spans="2:3" hidden="1" x14ac:dyDescent="0.2">
      <c r="B202" s="110">
        <f t="shared" si="0"/>
        <v>2079</v>
      </c>
      <c r="C202" s="143">
        <f>[7]С2.5!$BL$11</f>
        <v>0</v>
      </c>
    </row>
    <row r="203" spans="2:3" hidden="1" x14ac:dyDescent="0.2">
      <c r="B203" s="110">
        <f t="shared" si="0"/>
        <v>2080</v>
      </c>
      <c r="C203" s="143">
        <f>[7]С2.5!$BM$11</f>
        <v>0</v>
      </c>
    </row>
    <row r="204" spans="2:3" hidden="1" x14ac:dyDescent="0.2">
      <c r="B204" s="110">
        <f t="shared" si="0"/>
        <v>2081</v>
      </c>
      <c r="C204" s="143">
        <f>[7]С2.5!$BN$11</f>
        <v>0</v>
      </c>
    </row>
    <row r="205" spans="2:3" hidden="1" x14ac:dyDescent="0.2">
      <c r="B205" s="110">
        <f t="shared" si="0"/>
        <v>2082</v>
      </c>
      <c r="C205" s="143">
        <f>[7]С2.5!$BO$11</f>
        <v>0</v>
      </c>
    </row>
    <row r="206" spans="2:3" hidden="1" x14ac:dyDescent="0.2">
      <c r="B206" s="110">
        <f t="shared" si="0"/>
        <v>2083</v>
      </c>
      <c r="C206" s="143">
        <f>[7]С2.5!$BP$11</f>
        <v>0</v>
      </c>
    </row>
    <row r="207" spans="2:3" hidden="1" x14ac:dyDescent="0.2">
      <c r="B207" s="110">
        <f t="shared" si="0"/>
        <v>2084</v>
      </c>
      <c r="C207" s="143">
        <f>[7]С2.5!$BQ$11</f>
        <v>0</v>
      </c>
    </row>
    <row r="208" spans="2:3" hidden="1" x14ac:dyDescent="0.2">
      <c r="B208" s="110">
        <f t="shared" ref="B208:B223" si="1">B207+1</f>
        <v>2085</v>
      </c>
      <c r="C208" s="143">
        <f>[7]С2.5!$BR$11</f>
        <v>0</v>
      </c>
    </row>
    <row r="209" spans="2:3" hidden="1" x14ac:dyDescent="0.2">
      <c r="B209" s="110">
        <f t="shared" si="1"/>
        <v>2086</v>
      </c>
      <c r="C209" s="143">
        <f>[7]С2.5!$BS$11</f>
        <v>0</v>
      </c>
    </row>
    <row r="210" spans="2:3" hidden="1" x14ac:dyDescent="0.2">
      <c r="B210" s="110">
        <f t="shared" si="1"/>
        <v>2087</v>
      </c>
      <c r="C210" s="143">
        <f>[7]С2.5!$BT$11</f>
        <v>0</v>
      </c>
    </row>
    <row r="211" spans="2:3" hidden="1" x14ac:dyDescent="0.2">
      <c r="B211" s="110">
        <f t="shared" si="1"/>
        <v>2088</v>
      </c>
      <c r="C211" s="143">
        <f>[7]С2.5!$BU$11</f>
        <v>0</v>
      </c>
    </row>
    <row r="212" spans="2:3" hidden="1" x14ac:dyDescent="0.2">
      <c r="B212" s="110">
        <f t="shared" si="1"/>
        <v>2089</v>
      </c>
      <c r="C212" s="143">
        <f>[7]С2.5!$BV$11</f>
        <v>0</v>
      </c>
    </row>
    <row r="213" spans="2:3" hidden="1" x14ac:dyDescent="0.2">
      <c r="B213" s="110">
        <f t="shared" si="1"/>
        <v>2090</v>
      </c>
      <c r="C213" s="143">
        <f>[7]С2.5!$BW$11</f>
        <v>0</v>
      </c>
    </row>
    <row r="214" spans="2:3" hidden="1" x14ac:dyDescent="0.2">
      <c r="B214" s="110">
        <f t="shared" si="1"/>
        <v>2091</v>
      </c>
      <c r="C214" s="143">
        <f>[7]С2.5!$BX$11</f>
        <v>0</v>
      </c>
    </row>
    <row r="215" spans="2:3" hidden="1" x14ac:dyDescent="0.2">
      <c r="B215" s="110">
        <f t="shared" si="1"/>
        <v>2092</v>
      </c>
      <c r="C215" s="143">
        <f>[7]С2.5!$BY$11</f>
        <v>0</v>
      </c>
    </row>
    <row r="216" spans="2:3" hidden="1" x14ac:dyDescent="0.2">
      <c r="B216" s="110">
        <f t="shared" si="1"/>
        <v>2093</v>
      </c>
      <c r="C216" s="143">
        <f>[7]С2.5!$BZ$11</f>
        <v>0</v>
      </c>
    </row>
    <row r="217" spans="2:3" hidden="1" x14ac:dyDescent="0.2">
      <c r="B217" s="110">
        <f t="shared" si="1"/>
        <v>2094</v>
      </c>
      <c r="C217" s="143">
        <f>[7]С2.5!$CA$11</f>
        <v>0</v>
      </c>
    </row>
    <row r="218" spans="2:3" hidden="1" x14ac:dyDescent="0.2">
      <c r="B218" s="110">
        <f t="shared" si="1"/>
        <v>2095</v>
      </c>
      <c r="C218" s="143">
        <f>[7]С2.5!$CB$11</f>
        <v>0</v>
      </c>
    </row>
    <row r="219" spans="2:3" hidden="1" x14ac:dyDescent="0.2">
      <c r="B219" s="110">
        <f t="shared" si="1"/>
        <v>2096</v>
      </c>
      <c r="C219" s="143">
        <f>[7]С2.5!$CC$11</f>
        <v>0</v>
      </c>
    </row>
    <row r="220" spans="2:3" hidden="1" x14ac:dyDescent="0.2">
      <c r="B220" s="110">
        <f t="shared" si="1"/>
        <v>2097</v>
      </c>
      <c r="C220" s="143">
        <f>[7]С2.5!$CD$11</f>
        <v>0</v>
      </c>
    </row>
    <row r="221" spans="2:3" hidden="1" x14ac:dyDescent="0.2">
      <c r="B221" s="110">
        <f t="shared" si="1"/>
        <v>2098</v>
      </c>
      <c r="C221" s="143">
        <f>[7]С2.5!$CE$11</f>
        <v>0</v>
      </c>
    </row>
    <row r="222" spans="2:3" hidden="1" x14ac:dyDescent="0.2">
      <c r="B222" s="110">
        <f t="shared" si="1"/>
        <v>2099</v>
      </c>
      <c r="C222" s="143">
        <f>[7]С2.5!$CF$11</f>
        <v>0</v>
      </c>
    </row>
    <row r="223" spans="2:3" ht="13.5" hidden="1" thickBot="1" x14ac:dyDescent="0.25">
      <c r="B223" s="112">
        <f t="shared" si="1"/>
        <v>2100</v>
      </c>
      <c r="C223" s="144">
        <f>[7]С2.5!$CG$11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E4" sqref="E4"/>
    </sheetView>
  </sheetViews>
  <sheetFormatPr defaultRowHeight="12.75" x14ac:dyDescent="0.2"/>
  <cols>
    <col min="1" max="1" width="9.140625" style="3" customWidth="1"/>
    <col min="2" max="2" width="100.5703125" style="3" customWidth="1"/>
    <col min="3" max="3" width="20.85546875" style="7" customWidth="1"/>
    <col min="4" max="247" width="9.140625" style="3"/>
    <col min="248" max="248" width="3.5703125" style="3" customWidth="1"/>
    <col min="249" max="249" width="96.85546875" style="3" customWidth="1"/>
    <col min="250" max="250" width="30.85546875" style="3" customWidth="1"/>
    <col min="251" max="251" width="12.5703125" style="3" customWidth="1"/>
    <col min="252" max="252" width="5.140625" style="3" customWidth="1"/>
    <col min="253" max="253" width="9.140625" style="3"/>
    <col min="254" max="254" width="4.85546875" style="3" customWidth="1"/>
    <col min="255" max="255" width="30.5703125" style="3" customWidth="1"/>
    <col min="256" max="256" width="33.85546875" style="3" customWidth="1"/>
    <col min="257" max="257" width="5.140625" style="3" customWidth="1"/>
    <col min="258" max="259" width="17.5703125" style="3" customWidth="1"/>
    <col min="260" max="503" width="9.140625" style="3"/>
    <col min="504" max="504" width="3.5703125" style="3" customWidth="1"/>
    <col min="505" max="505" width="96.85546875" style="3" customWidth="1"/>
    <col min="506" max="506" width="30.85546875" style="3" customWidth="1"/>
    <col min="507" max="507" width="12.5703125" style="3" customWidth="1"/>
    <col min="508" max="508" width="5.140625" style="3" customWidth="1"/>
    <col min="509" max="509" width="9.140625" style="3"/>
    <col min="510" max="510" width="4.85546875" style="3" customWidth="1"/>
    <col min="511" max="511" width="30.5703125" style="3" customWidth="1"/>
    <col min="512" max="512" width="33.85546875" style="3" customWidth="1"/>
    <col min="513" max="513" width="5.140625" style="3" customWidth="1"/>
    <col min="514" max="515" width="17.5703125" style="3" customWidth="1"/>
    <col min="516" max="759" width="9.140625" style="3"/>
    <col min="760" max="760" width="3.5703125" style="3" customWidth="1"/>
    <col min="761" max="761" width="96.85546875" style="3" customWidth="1"/>
    <col min="762" max="762" width="30.85546875" style="3" customWidth="1"/>
    <col min="763" max="763" width="12.5703125" style="3" customWidth="1"/>
    <col min="764" max="764" width="5.140625" style="3" customWidth="1"/>
    <col min="765" max="765" width="9.140625" style="3"/>
    <col min="766" max="766" width="4.85546875" style="3" customWidth="1"/>
    <col min="767" max="767" width="30.5703125" style="3" customWidth="1"/>
    <col min="768" max="768" width="33.85546875" style="3" customWidth="1"/>
    <col min="769" max="769" width="5.140625" style="3" customWidth="1"/>
    <col min="770" max="771" width="17.5703125" style="3" customWidth="1"/>
    <col min="772" max="1015" width="9.140625" style="3"/>
    <col min="1016" max="1016" width="3.5703125" style="3" customWidth="1"/>
    <col min="1017" max="1017" width="96.85546875" style="3" customWidth="1"/>
    <col min="1018" max="1018" width="30.85546875" style="3" customWidth="1"/>
    <col min="1019" max="1019" width="12.5703125" style="3" customWidth="1"/>
    <col min="1020" max="1020" width="5.140625" style="3" customWidth="1"/>
    <col min="1021" max="1021" width="9.140625" style="3"/>
    <col min="1022" max="1022" width="4.85546875" style="3" customWidth="1"/>
    <col min="1023" max="1023" width="30.5703125" style="3" customWidth="1"/>
    <col min="1024" max="1024" width="33.85546875" style="3" customWidth="1"/>
    <col min="1025" max="1025" width="5.140625" style="3" customWidth="1"/>
    <col min="1026" max="1027" width="17.5703125" style="3" customWidth="1"/>
    <col min="1028" max="1271" width="9.140625" style="3"/>
    <col min="1272" max="1272" width="3.5703125" style="3" customWidth="1"/>
    <col min="1273" max="1273" width="96.85546875" style="3" customWidth="1"/>
    <col min="1274" max="1274" width="30.85546875" style="3" customWidth="1"/>
    <col min="1275" max="1275" width="12.5703125" style="3" customWidth="1"/>
    <col min="1276" max="1276" width="5.140625" style="3" customWidth="1"/>
    <col min="1277" max="1277" width="9.140625" style="3"/>
    <col min="1278" max="1278" width="4.85546875" style="3" customWidth="1"/>
    <col min="1279" max="1279" width="30.5703125" style="3" customWidth="1"/>
    <col min="1280" max="1280" width="33.85546875" style="3" customWidth="1"/>
    <col min="1281" max="1281" width="5.140625" style="3" customWidth="1"/>
    <col min="1282" max="1283" width="17.5703125" style="3" customWidth="1"/>
    <col min="1284" max="1527" width="9.140625" style="3"/>
    <col min="1528" max="1528" width="3.5703125" style="3" customWidth="1"/>
    <col min="1529" max="1529" width="96.85546875" style="3" customWidth="1"/>
    <col min="1530" max="1530" width="30.85546875" style="3" customWidth="1"/>
    <col min="1531" max="1531" width="12.5703125" style="3" customWidth="1"/>
    <col min="1532" max="1532" width="5.140625" style="3" customWidth="1"/>
    <col min="1533" max="1533" width="9.140625" style="3"/>
    <col min="1534" max="1534" width="4.85546875" style="3" customWidth="1"/>
    <col min="1535" max="1535" width="30.5703125" style="3" customWidth="1"/>
    <col min="1536" max="1536" width="33.85546875" style="3" customWidth="1"/>
    <col min="1537" max="1537" width="5.140625" style="3" customWidth="1"/>
    <col min="1538" max="1539" width="17.5703125" style="3" customWidth="1"/>
    <col min="1540" max="1783" width="9.140625" style="3"/>
    <col min="1784" max="1784" width="3.5703125" style="3" customWidth="1"/>
    <col min="1785" max="1785" width="96.85546875" style="3" customWidth="1"/>
    <col min="1786" max="1786" width="30.85546875" style="3" customWidth="1"/>
    <col min="1787" max="1787" width="12.5703125" style="3" customWidth="1"/>
    <col min="1788" max="1788" width="5.140625" style="3" customWidth="1"/>
    <col min="1789" max="1789" width="9.140625" style="3"/>
    <col min="1790" max="1790" width="4.85546875" style="3" customWidth="1"/>
    <col min="1791" max="1791" width="30.5703125" style="3" customWidth="1"/>
    <col min="1792" max="1792" width="33.85546875" style="3" customWidth="1"/>
    <col min="1793" max="1793" width="5.140625" style="3" customWidth="1"/>
    <col min="1794" max="1795" width="17.5703125" style="3" customWidth="1"/>
    <col min="1796" max="2039" width="9.140625" style="3"/>
    <col min="2040" max="2040" width="3.5703125" style="3" customWidth="1"/>
    <col min="2041" max="2041" width="96.85546875" style="3" customWidth="1"/>
    <col min="2042" max="2042" width="30.85546875" style="3" customWidth="1"/>
    <col min="2043" max="2043" width="12.5703125" style="3" customWidth="1"/>
    <col min="2044" max="2044" width="5.140625" style="3" customWidth="1"/>
    <col min="2045" max="2045" width="9.140625" style="3"/>
    <col min="2046" max="2046" width="4.85546875" style="3" customWidth="1"/>
    <col min="2047" max="2047" width="30.5703125" style="3" customWidth="1"/>
    <col min="2048" max="2048" width="33.85546875" style="3" customWidth="1"/>
    <col min="2049" max="2049" width="5.140625" style="3" customWidth="1"/>
    <col min="2050" max="2051" width="17.5703125" style="3" customWidth="1"/>
    <col min="2052" max="2295" width="9.140625" style="3"/>
    <col min="2296" max="2296" width="3.5703125" style="3" customWidth="1"/>
    <col min="2297" max="2297" width="96.85546875" style="3" customWidth="1"/>
    <col min="2298" max="2298" width="30.85546875" style="3" customWidth="1"/>
    <col min="2299" max="2299" width="12.5703125" style="3" customWidth="1"/>
    <col min="2300" max="2300" width="5.140625" style="3" customWidth="1"/>
    <col min="2301" max="2301" width="9.140625" style="3"/>
    <col min="2302" max="2302" width="4.85546875" style="3" customWidth="1"/>
    <col min="2303" max="2303" width="30.5703125" style="3" customWidth="1"/>
    <col min="2304" max="2304" width="33.85546875" style="3" customWidth="1"/>
    <col min="2305" max="2305" width="5.140625" style="3" customWidth="1"/>
    <col min="2306" max="2307" width="17.5703125" style="3" customWidth="1"/>
    <col min="2308" max="2551" width="9.140625" style="3"/>
    <col min="2552" max="2552" width="3.5703125" style="3" customWidth="1"/>
    <col min="2553" max="2553" width="96.85546875" style="3" customWidth="1"/>
    <col min="2554" max="2554" width="30.85546875" style="3" customWidth="1"/>
    <col min="2555" max="2555" width="12.5703125" style="3" customWidth="1"/>
    <col min="2556" max="2556" width="5.140625" style="3" customWidth="1"/>
    <col min="2557" max="2557" width="9.140625" style="3"/>
    <col min="2558" max="2558" width="4.85546875" style="3" customWidth="1"/>
    <col min="2559" max="2559" width="30.5703125" style="3" customWidth="1"/>
    <col min="2560" max="2560" width="33.85546875" style="3" customWidth="1"/>
    <col min="2561" max="2561" width="5.140625" style="3" customWidth="1"/>
    <col min="2562" max="2563" width="17.5703125" style="3" customWidth="1"/>
    <col min="2564" max="2807" width="9.140625" style="3"/>
    <col min="2808" max="2808" width="3.5703125" style="3" customWidth="1"/>
    <col min="2809" max="2809" width="96.85546875" style="3" customWidth="1"/>
    <col min="2810" max="2810" width="30.85546875" style="3" customWidth="1"/>
    <col min="2811" max="2811" width="12.5703125" style="3" customWidth="1"/>
    <col min="2812" max="2812" width="5.140625" style="3" customWidth="1"/>
    <col min="2813" max="2813" width="9.140625" style="3"/>
    <col min="2814" max="2814" width="4.85546875" style="3" customWidth="1"/>
    <col min="2815" max="2815" width="30.5703125" style="3" customWidth="1"/>
    <col min="2816" max="2816" width="33.85546875" style="3" customWidth="1"/>
    <col min="2817" max="2817" width="5.140625" style="3" customWidth="1"/>
    <col min="2818" max="2819" width="17.5703125" style="3" customWidth="1"/>
    <col min="2820" max="3063" width="9.140625" style="3"/>
    <col min="3064" max="3064" width="3.5703125" style="3" customWidth="1"/>
    <col min="3065" max="3065" width="96.85546875" style="3" customWidth="1"/>
    <col min="3066" max="3066" width="30.85546875" style="3" customWidth="1"/>
    <col min="3067" max="3067" width="12.5703125" style="3" customWidth="1"/>
    <col min="3068" max="3068" width="5.140625" style="3" customWidth="1"/>
    <col min="3069" max="3069" width="9.140625" style="3"/>
    <col min="3070" max="3070" width="4.85546875" style="3" customWidth="1"/>
    <col min="3071" max="3071" width="30.5703125" style="3" customWidth="1"/>
    <col min="3072" max="3072" width="33.85546875" style="3" customWidth="1"/>
    <col min="3073" max="3073" width="5.140625" style="3" customWidth="1"/>
    <col min="3074" max="3075" width="17.5703125" style="3" customWidth="1"/>
    <col min="3076" max="3319" width="9.140625" style="3"/>
    <col min="3320" max="3320" width="3.5703125" style="3" customWidth="1"/>
    <col min="3321" max="3321" width="96.85546875" style="3" customWidth="1"/>
    <col min="3322" max="3322" width="30.85546875" style="3" customWidth="1"/>
    <col min="3323" max="3323" width="12.5703125" style="3" customWidth="1"/>
    <col min="3324" max="3324" width="5.140625" style="3" customWidth="1"/>
    <col min="3325" max="3325" width="9.140625" style="3"/>
    <col min="3326" max="3326" width="4.85546875" style="3" customWidth="1"/>
    <col min="3327" max="3327" width="30.5703125" style="3" customWidth="1"/>
    <col min="3328" max="3328" width="33.85546875" style="3" customWidth="1"/>
    <col min="3329" max="3329" width="5.140625" style="3" customWidth="1"/>
    <col min="3330" max="3331" width="17.5703125" style="3" customWidth="1"/>
    <col min="3332" max="3575" width="9.140625" style="3"/>
    <col min="3576" max="3576" width="3.5703125" style="3" customWidth="1"/>
    <col min="3577" max="3577" width="96.85546875" style="3" customWidth="1"/>
    <col min="3578" max="3578" width="30.85546875" style="3" customWidth="1"/>
    <col min="3579" max="3579" width="12.5703125" style="3" customWidth="1"/>
    <col min="3580" max="3580" width="5.140625" style="3" customWidth="1"/>
    <col min="3581" max="3581" width="9.140625" style="3"/>
    <col min="3582" max="3582" width="4.85546875" style="3" customWidth="1"/>
    <col min="3583" max="3583" width="30.5703125" style="3" customWidth="1"/>
    <col min="3584" max="3584" width="33.85546875" style="3" customWidth="1"/>
    <col min="3585" max="3585" width="5.140625" style="3" customWidth="1"/>
    <col min="3586" max="3587" width="17.5703125" style="3" customWidth="1"/>
    <col min="3588" max="3831" width="9.140625" style="3"/>
    <col min="3832" max="3832" width="3.5703125" style="3" customWidth="1"/>
    <col min="3833" max="3833" width="96.85546875" style="3" customWidth="1"/>
    <col min="3834" max="3834" width="30.85546875" style="3" customWidth="1"/>
    <col min="3835" max="3835" width="12.5703125" style="3" customWidth="1"/>
    <col min="3836" max="3836" width="5.140625" style="3" customWidth="1"/>
    <col min="3837" max="3837" width="9.140625" style="3"/>
    <col min="3838" max="3838" width="4.85546875" style="3" customWidth="1"/>
    <col min="3839" max="3839" width="30.5703125" style="3" customWidth="1"/>
    <col min="3840" max="3840" width="33.85546875" style="3" customWidth="1"/>
    <col min="3841" max="3841" width="5.140625" style="3" customWidth="1"/>
    <col min="3842" max="3843" width="17.5703125" style="3" customWidth="1"/>
    <col min="3844" max="4087" width="9.140625" style="3"/>
    <col min="4088" max="4088" width="3.5703125" style="3" customWidth="1"/>
    <col min="4089" max="4089" width="96.85546875" style="3" customWidth="1"/>
    <col min="4090" max="4090" width="30.85546875" style="3" customWidth="1"/>
    <col min="4091" max="4091" width="12.5703125" style="3" customWidth="1"/>
    <col min="4092" max="4092" width="5.140625" style="3" customWidth="1"/>
    <col min="4093" max="4093" width="9.140625" style="3"/>
    <col min="4094" max="4094" width="4.85546875" style="3" customWidth="1"/>
    <col min="4095" max="4095" width="30.5703125" style="3" customWidth="1"/>
    <col min="4096" max="4096" width="33.85546875" style="3" customWidth="1"/>
    <col min="4097" max="4097" width="5.140625" style="3" customWidth="1"/>
    <col min="4098" max="4099" width="17.5703125" style="3" customWidth="1"/>
    <col min="4100" max="4343" width="9.140625" style="3"/>
    <col min="4344" max="4344" width="3.5703125" style="3" customWidth="1"/>
    <col min="4345" max="4345" width="96.85546875" style="3" customWidth="1"/>
    <col min="4346" max="4346" width="30.85546875" style="3" customWidth="1"/>
    <col min="4347" max="4347" width="12.5703125" style="3" customWidth="1"/>
    <col min="4348" max="4348" width="5.140625" style="3" customWidth="1"/>
    <col min="4349" max="4349" width="9.140625" style="3"/>
    <col min="4350" max="4350" width="4.85546875" style="3" customWidth="1"/>
    <col min="4351" max="4351" width="30.5703125" style="3" customWidth="1"/>
    <col min="4352" max="4352" width="33.85546875" style="3" customWidth="1"/>
    <col min="4353" max="4353" width="5.140625" style="3" customWidth="1"/>
    <col min="4354" max="4355" width="17.5703125" style="3" customWidth="1"/>
    <col min="4356" max="4599" width="9.140625" style="3"/>
    <col min="4600" max="4600" width="3.5703125" style="3" customWidth="1"/>
    <col min="4601" max="4601" width="96.85546875" style="3" customWidth="1"/>
    <col min="4602" max="4602" width="30.85546875" style="3" customWidth="1"/>
    <col min="4603" max="4603" width="12.5703125" style="3" customWidth="1"/>
    <col min="4604" max="4604" width="5.140625" style="3" customWidth="1"/>
    <col min="4605" max="4605" width="9.140625" style="3"/>
    <col min="4606" max="4606" width="4.85546875" style="3" customWidth="1"/>
    <col min="4607" max="4607" width="30.5703125" style="3" customWidth="1"/>
    <col min="4608" max="4608" width="33.85546875" style="3" customWidth="1"/>
    <col min="4609" max="4609" width="5.140625" style="3" customWidth="1"/>
    <col min="4610" max="4611" width="17.5703125" style="3" customWidth="1"/>
    <col min="4612" max="4855" width="9.140625" style="3"/>
    <col min="4856" max="4856" width="3.5703125" style="3" customWidth="1"/>
    <col min="4857" max="4857" width="96.85546875" style="3" customWidth="1"/>
    <col min="4858" max="4858" width="30.85546875" style="3" customWidth="1"/>
    <col min="4859" max="4859" width="12.5703125" style="3" customWidth="1"/>
    <col min="4860" max="4860" width="5.140625" style="3" customWidth="1"/>
    <col min="4861" max="4861" width="9.140625" style="3"/>
    <col min="4862" max="4862" width="4.85546875" style="3" customWidth="1"/>
    <col min="4863" max="4863" width="30.5703125" style="3" customWidth="1"/>
    <col min="4864" max="4864" width="33.85546875" style="3" customWidth="1"/>
    <col min="4865" max="4865" width="5.140625" style="3" customWidth="1"/>
    <col min="4866" max="4867" width="17.5703125" style="3" customWidth="1"/>
    <col min="4868" max="5111" width="9.140625" style="3"/>
    <col min="5112" max="5112" width="3.5703125" style="3" customWidth="1"/>
    <col min="5113" max="5113" width="96.85546875" style="3" customWidth="1"/>
    <col min="5114" max="5114" width="30.85546875" style="3" customWidth="1"/>
    <col min="5115" max="5115" width="12.5703125" style="3" customWidth="1"/>
    <col min="5116" max="5116" width="5.140625" style="3" customWidth="1"/>
    <col min="5117" max="5117" width="9.140625" style="3"/>
    <col min="5118" max="5118" width="4.85546875" style="3" customWidth="1"/>
    <col min="5119" max="5119" width="30.5703125" style="3" customWidth="1"/>
    <col min="5120" max="5120" width="33.85546875" style="3" customWidth="1"/>
    <col min="5121" max="5121" width="5.140625" style="3" customWidth="1"/>
    <col min="5122" max="5123" width="17.5703125" style="3" customWidth="1"/>
    <col min="5124" max="5367" width="9.140625" style="3"/>
    <col min="5368" max="5368" width="3.5703125" style="3" customWidth="1"/>
    <col min="5369" max="5369" width="96.85546875" style="3" customWidth="1"/>
    <col min="5370" max="5370" width="30.85546875" style="3" customWidth="1"/>
    <col min="5371" max="5371" width="12.5703125" style="3" customWidth="1"/>
    <col min="5372" max="5372" width="5.140625" style="3" customWidth="1"/>
    <col min="5373" max="5373" width="9.140625" style="3"/>
    <col min="5374" max="5374" width="4.85546875" style="3" customWidth="1"/>
    <col min="5375" max="5375" width="30.5703125" style="3" customWidth="1"/>
    <col min="5376" max="5376" width="33.85546875" style="3" customWidth="1"/>
    <col min="5377" max="5377" width="5.140625" style="3" customWidth="1"/>
    <col min="5378" max="5379" width="17.5703125" style="3" customWidth="1"/>
    <col min="5380" max="5623" width="9.140625" style="3"/>
    <col min="5624" max="5624" width="3.5703125" style="3" customWidth="1"/>
    <col min="5625" max="5625" width="96.85546875" style="3" customWidth="1"/>
    <col min="5626" max="5626" width="30.85546875" style="3" customWidth="1"/>
    <col min="5627" max="5627" width="12.5703125" style="3" customWidth="1"/>
    <col min="5628" max="5628" width="5.140625" style="3" customWidth="1"/>
    <col min="5629" max="5629" width="9.140625" style="3"/>
    <col min="5630" max="5630" width="4.85546875" style="3" customWidth="1"/>
    <col min="5631" max="5631" width="30.5703125" style="3" customWidth="1"/>
    <col min="5632" max="5632" width="33.85546875" style="3" customWidth="1"/>
    <col min="5633" max="5633" width="5.140625" style="3" customWidth="1"/>
    <col min="5634" max="5635" width="17.5703125" style="3" customWidth="1"/>
    <col min="5636" max="5879" width="9.140625" style="3"/>
    <col min="5880" max="5880" width="3.5703125" style="3" customWidth="1"/>
    <col min="5881" max="5881" width="96.85546875" style="3" customWidth="1"/>
    <col min="5882" max="5882" width="30.85546875" style="3" customWidth="1"/>
    <col min="5883" max="5883" width="12.5703125" style="3" customWidth="1"/>
    <col min="5884" max="5884" width="5.140625" style="3" customWidth="1"/>
    <col min="5885" max="5885" width="9.140625" style="3"/>
    <col min="5886" max="5886" width="4.85546875" style="3" customWidth="1"/>
    <col min="5887" max="5887" width="30.5703125" style="3" customWidth="1"/>
    <col min="5888" max="5888" width="33.85546875" style="3" customWidth="1"/>
    <col min="5889" max="5889" width="5.140625" style="3" customWidth="1"/>
    <col min="5890" max="5891" width="17.5703125" style="3" customWidth="1"/>
    <col min="5892" max="6135" width="9.140625" style="3"/>
    <col min="6136" max="6136" width="3.5703125" style="3" customWidth="1"/>
    <col min="6137" max="6137" width="96.85546875" style="3" customWidth="1"/>
    <col min="6138" max="6138" width="30.85546875" style="3" customWidth="1"/>
    <col min="6139" max="6139" width="12.5703125" style="3" customWidth="1"/>
    <col min="6140" max="6140" width="5.140625" style="3" customWidth="1"/>
    <col min="6141" max="6141" width="9.140625" style="3"/>
    <col min="6142" max="6142" width="4.85546875" style="3" customWidth="1"/>
    <col min="6143" max="6143" width="30.5703125" style="3" customWidth="1"/>
    <col min="6144" max="6144" width="33.85546875" style="3" customWidth="1"/>
    <col min="6145" max="6145" width="5.140625" style="3" customWidth="1"/>
    <col min="6146" max="6147" width="17.5703125" style="3" customWidth="1"/>
    <col min="6148" max="6391" width="9.140625" style="3"/>
    <col min="6392" max="6392" width="3.5703125" style="3" customWidth="1"/>
    <col min="6393" max="6393" width="96.85546875" style="3" customWidth="1"/>
    <col min="6394" max="6394" width="30.85546875" style="3" customWidth="1"/>
    <col min="6395" max="6395" width="12.5703125" style="3" customWidth="1"/>
    <col min="6396" max="6396" width="5.140625" style="3" customWidth="1"/>
    <col min="6397" max="6397" width="9.140625" style="3"/>
    <col min="6398" max="6398" width="4.85546875" style="3" customWidth="1"/>
    <col min="6399" max="6399" width="30.5703125" style="3" customWidth="1"/>
    <col min="6400" max="6400" width="33.85546875" style="3" customWidth="1"/>
    <col min="6401" max="6401" width="5.140625" style="3" customWidth="1"/>
    <col min="6402" max="6403" width="17.5703125" style="3" customWidth="1"/>
    <col min="6404" max="6647" width="9.140625" style="3"/>
    <col min="6648" max="6648" width="3.5703125" style="3" customWidth="1"/>
    <col min="6649" max="6649" width="96.85546875" style="3" customWidth="1"/>
    <col min="6650" max="6650" width="30.85546875" style="3" customWidth="1"/>
    <col min="6651" max="6651" width="12.5703125" style="3" customWidth="1"/>
    <col min="6652" max="6652" width="5.140625" style="3" customWidth="1"/>
    <col min="6653" max="6653" width="9.140625" style="3"/>
    <col min="6654" max="6654" width="4.85546875" style="3" customWidth="1"/>
    <col min="6655" max="6655" width="30.5703125" style="3" customWidth="1"/>
    <col min="6656" max="6656" width="33.85546875" style="3" customWidth="1"/>
    <col min="6657" max="6657" width="5.140625" style="3" customWidth="1"/>
    <col min="6658" max="6659" width="17.5703125" style="3" customWidth="1"/>
    <col min="6660" max="6903" width="9.140625" style="3"/>
    <col min="6904" max="6904" width="3.5703125" style="3" customWidth="1"/>
    <col min="6905" max="6905" width="96.85546875" style="3" customWidth="1"/>
    <col min="6906" max="6906" width="30.85546875" style="3" customWidth="1"/>
    <col min="6907" max="6907" width="12.5703125" style="3" customWidth="1"/>
    <col min="6908" max="6908" width="5.140625" style="3" customWidth="1"/>
    <col min="6909" max="6909" width="9.140625" style="3"/>
    <col min="6910" max="6910" width="4.85546875" style="3" customWidth="1"/>
    <col min="6911" max="6911" width="30.5703125" style="3" customWidth="1"/>
    <col min="6912" max="6912" width="33.85546875" style="3" customWidth="1"/>
    <col min="6913" max="6913" width="5.140625" style="3" customWidth="1"/>
    <col min="6914" max="6915" width="17.5703125" style="3" customWidth="1"/>
    <col min="6916" max="7159" width="9.140625" style="3"/>
    <col min="7160" max="7160" width="3.5703125" style="3" customWidth="1"/>
    <col min="7161" max="7161" width="96.85546875" style="3" customWidth="1"/>
    <col min="7162" max="7162" width="30.85546875" style="3" customWidth="1"/>
    <col min="7163" max="7163" width="12.5703125" style="3" customWidth="1"/>
    <col min="7164" max="7164" width="5.140625" style="3" customWidth="1"/>
    <col min="7165" max="7165" width="9.140625" style="3"/>
    <col min="7166" max="7166" width="4.85546875" style="3" customWidth="1"/>
    <col min="7167" max="7167" width="30.5703125" style="3" customWidth="1"/>
    <col min="7168" max="7168" width="33.85546875" style="3" customWidth="1"/>
    <col min="7169" max="7169" width="5.140625" style="3" customWidth="1"/>
    <col min="7170" max="7171" width="17.5703125" style="3" customWidth="1"/>
    <col min="7172" max="7415" width="9.140625" style="3"/>
    <col min="7416" max="7416" width="3.5703125" style="3" customWidth="1"/>
    <col min="7417" max="7417" width="96.85546875" style="3" customWidth="1"/>
    <col min="7418" max="7418" width="30.85546875" style="3" customWidth="1"/>
    <col min="7419" max="7419" width="12.5703125" style="3" customWidth="1"/>
    <col min="7420" max="7420" width="5.140625" style="3" customWidth="1"/>
    <col min="7421" max="7421" width="9.140625" style="3"/>
    <col min="7422" max="7422" width="4.85546875" style="3" customWidth="1"/>
    <col min="7423" max="7423" width="30.5703125" style="3" customWidth="1"/>
    <col min="7424" max="7424" width="33.85546875" style="3" customWidth="1"/>
    <col min="7425" max="7425" width="5.140625" style="3" customWidth="1"/>
    <col min="7426" max="7427" width="17.5703125" style="3" customWidth="1"/>
    <col min="7428" max="7671" width="9.140625" style="3"/>
    <col min="7672" max="7672" width="3.5703125" style="3" customWidth="1"/>
    <col min="7673" max="7673" width="96.85546875" style="3" customWidth="1"/>
    <col min="7674" max="7674" width="30.85546875" style="3" customWidth="1"/>
    <col min="7675" max="7675" width="12.5703125" style="3" customWidth="1"/>
    <col min="7676" max="7676" width="5.140625" style="3" customWidth="1"/>
    <col min="7677" max="7677" width="9.140625" style="3"/>
    <col min="7678" max="7678" width="4.85546875" style="3" customWidth="1"/>
    <col min="7679" max="7679" width="30.5703125" style="3" customWidth="1"/>
    <col min="7680" max="7680" width="33.85546875" style="3" customWidth="1"/>
    <col min="7681" max="7681" width="5.140625" style="3" customWidth="1"/>
    <col min="7682" max="7683" width="17.5703125" style="3" customWidth="1"/>
    <col min="7684" max="7927" width="9.140625" style="3"/>
    <col min="7928" max="7928" width="3.5703125" style="3" customWidth="1"/>
    <col min="7929" max="7929" width="96.85546875" style="3" customWidth="1"/>
    <col min="7930" max="7930" width="30.85546875" style="3" customWidth="1"/>
    <col min="7931" max="7931" width="12.5703125" style="3" customWidth="1"/>
    <col min="7932" max="7932" width="5.140625" style="3" customWidth="1"/>
    <col min="7933" max="7933" width="9.140625" style="3"/>
    <col min="7934" max="7934" width="4.85546875" style="3" customWidth="1"/>
    <col min="7935" max="7935" width="30.5703125" style="3" customWidth="1"/>
    <col min="7936" max="7936" width="33.85546875" style="3" customWidth="1"/>
    <col min="7937" max="7937" width="5.140625" style="3" customWidth="1"/>
    <col min="7938" max="7939" width="17.5703125" style="3" customWidth="1"/>
    <col min="7940" max="8183" width="9.140625" style="3"/>
    <col min="8184" max="8184" width="3.5703125" style="3" customWidth="1"/>
    <col min="8185" max="8185" width="96.85546875" style="3" customWidth="1"/>
    <col min="8186" max="8186" width="30.85546875" style="3" customWidth="1"/>
    <col min="8187" max="8187" width="12.5703125" style="3" customWidth="1"/>
    <col min="8188" max="8188" width="5.140625" style="3" customWidth="1"/>
    <col min="8189" max="8189" width="9.140625" style="3"/>
    <col min="8190" max="8190" width="4.85546875" style="3" customWidth="1"/>
    <col min="8191" max="8191" width="30.5703125" style="3" customWidth="1"/>
    <col min="8192" max="8192" width="33.85546875" style="3" customWidth="1"/>
    <col min="8193" max="8193" width="5.140625" style="3" customWidth="1"/>
    <col min="8194" max="8195" width="17.5703125" style="3" customWidth="1"/>
    <col min="8196" max="8439" width="9.140625" style="3"/>
    <col min="8440" max="8440" width="3.5703125" style="3" customWidth="1"/>
    <col min="8441" max="8441" width="96.85546875" style="3" customWidth="1"/>
    <col min="8442" max="8442" width="30.85546875" style="3" customWidth="1"/>
    <col min="8443" max="8443" width="12.5703125" style="3" customWidth="1"/>
    <col min="8444" max="8444" width="5.140625" style="3" customWidth="1"/>
    <col min="8445" max="8445" width="9.140625" style="3"/>
    <col min="8446" max="8446" width="4.85546875" style="3" customWidth="1"/>
    <col min="8447" max="8447" width="30.5703125" style="3" customWidth="1"/>
    <col min="8448" max="8448" width="33.85546875" style="3" customWidth="1"/>
    <col min="8449" max="8449" width="5.140625" style="3" customWidth="1"/>
    <col min="8450" max="8451" width="17.5703125" style="3" customWidth="1"/>
    <col min="8452" max="8695" width="9.140625" style="3"/>
    <col min="8696" max="8696" width="3.5703125" style="3" customWidth="1"/>
    <col min="8697" max="8697" width="96.85546875" style="3" customWidth="1"/>
    <col min="8698" max="8698" width="30.85546875" style="3" customWidth="1"/>
    <col min="8699" max="8699" width="12.5703125" style="3" customWidth="1"/>
    <col min="8700" max="8700" width="5.140625" style="3" customWidth="1"/>
    <col min="8701" max="8701" width="9.140625" style="3"/>
    <col min="8702" max="8702" width="4.85546875" style="3" customWidth="1"/>
    <col min="8703" max="8703" width="30.5703125" style="3" customWidth="1"/>
    <col min="8704" max="8704" width="33.85546875" style="3" customWidth="1"/>
    <col min="8705" max="8705" width="5.140625" style="3" customWidth="1"/>
    <col min="8706" max="8707" width="17.5703125" style="3" customWidth="1"/>
    <col min="8708" max="8951" width="9.140625" style="3"/>
    <col min="8952" max="8952" width="3.5703125" style="3" customWidth="1"/>
    <col min="8953" max="8953" width="96.85546875" style="3" customWidth="1"/>
    <col min="8954" max="8954" width="30.85546875" style="3" customWidth="1"/>
    <col min="8955" max="8955" width="12.5703125" style="3" customWidth="1"/>
    <col min="8956" max="8956" width="5.140625" style="3" customWidth="1"/>
    <col min="8957" max="8957" width="9.140625" style="3"/>
    <col min="8958" max="8958" width="4.85546875" style="3" customWidth="1"/>
    <col min="8959" max="8959" width="30.5703125" style="3" customWidth="1"/>
    <col min="8960" max="8960" width="33.85546875" style="3" customWidth="1"/>
    <col min="8961" max="8961" width="5.140625" style="3" customWidth="1"/>
    <col min="8962" max="8963" width="17.5703125" style="3" customWidth="1"/>
    <col min="8964" max="9207" width="9.140625" style="3"/>
    <col min="9208" max="9208" width="3.5703125" style="3" customWidth="1"/>
    <col min="9209" max="9209" width="96.85546875" style="3" customWidth="1"/>
    <col min="9210" max="9210" width="30.85546875" style="3" customWidth="1"/>
    <col min="9211" max="9211" width="12.5703125" style="3" customWidth="1"/>
    <col min="9212" max="9212" width="5.140625" style="3" customWidth="1"/>
    <col min="9213" max="9213" width="9.140625" style="3"/>
    <col min="9214" max="9214" width="4.85546875" style="3" customWidth="1"/>
    <col min="9215" max="9215" width="30.5703125" style="3" customWidth="1"/>
    <col min="9216" max="9216" width="33.85546875" style="3" customWidth="1"/>
    <col min="9217" max="9217" width="5.140625" style="3" customWidth="1"/>
    <col min="9218" max="9219" width="17.5703125" style="3" customWidth="1"/>
    <col min="9220" max="9463" width="9.140625" style="3"/>
    <col min="9464" max="9464" width="3.5703125" style="3" customWidth="1"/>
    <col min="9465" max="9465" width="96.85546875" style="3" customWidth="1"/>
    <col min="9466" max="9466" width="30.85546875" style="3" customWidth="1"/>
    <col min="9467" max="9467" width="12.5703125" style="3" customWidth="1"/>
    <col min="9468" max="9468" width="5.140625" style="3" customWidth="1"/>
    <col min="9469" max="9469" width="9.140625" style="3"/>
    <col min="9470" max="9470" width="4.85546875" style="3" customWidth="1"/>
    <col min="9471" max="9471" width="30.5703125" style="3" customWidth="1"/>
    <col min="9472" max="9472" width="33.85546875" style="3" customWidth="1"/>
    <col min="9473" max="9473" width="5.140625" style="3" customWidth="1"/>
    <col min="9474" max="9475" width="17.5703125" style="3" customWidth="1"/>
    <col min="9476" max="9719" width="9.140625" style="3"/>
    <col min="9720" max="9720" width="3.5703125" style="3" customWidth="1"/>
    <col min="9721" max="9721" width="96.85546875" style="3" customWidth="1"/>
    <col min="9722" max="9722" width="30.85546875" style="3" customWidth="1"/>
    <col min="9723" max="9723" width="12.5703125" style="3" customWidth="1"/>
    <col min="9724" max="9724" width="5.140625" style="3" customWidth="1"/>
    <col min="9725" max="9725" width="9.140625" style="3"/>
    <col min="9726" max="9726" width="4.85546875" style="3" customWidth="1"/>
    <col min="9727" max="9727" width="30.5703125" style="3" customWidth="1"/>
    <col min="9728" max="9728" width="33.85546875" style="3" customWidth="1"/>
    <col min="9729" max="9729" width="5.140625" style="3" customWidth="1"/>
    <col min="9730" max="9731" width="17.5703125" style="3" customWidth="1"/>
    <col min="9732" max="9975" width="9.140625" style="3"/>
    <col min="9976" max="9976" width="3.5703125" style="3" customWidth="1"/>
    <col min="9977" max="9977" width="96.85546875" style="3" customWidth="1"/>
    <col min="9978" max="9978" width="30.85546875" style="3" customWidth="1"/>
    <col min="9979" max="9979" width="12.5703125" style="3" customWidth="1"/>
    <col min="9980" max="9980" width="5.140625" style="3" customWidth="1"/>
    <col min="9981" max="9981" width="9.140625" style="3"/>
    <col min="9982" max="9982" width="4.85546875" style="3" customWidth="1"/>
    <col min="9983" max="9983" width="30.5703125" style="3" customWidth="1"/>
    <col min="9984" max="9984" width="33.85546875" style="3" customWidth="1"/>
    <col min="9985" max="9985" width="5.140625" style="3" customWidth="1"/>
    <col min="9986" max="9987" width="17.5703125" style="3" customWidth="1"/>
    <col min="9988" max="10231" width="9.140625" style="3"/>
    <col min="10232" max="10232" width="3.5703125" style="3" customWidth="1"/>
    <col min="10233" max="10233" width="96.85546875" style="3" customWidth="1"/>
    <col min="10234" max="10234" width="30.85546875" style="3" customWidth="1"/>
    <col min="10235" max="10235" width="12.5703125" style="3" customWidth="1"/>
    <col min="10236" max="10236" width="5.140625" style="3" customWidth="1"/>
    <col min="10237" max="10237" width="9.140625" style="3"/>
    <col min="10238" max="10238" width="4.85546875" style="3" customWidth="1"/>
    <col min="10239" max="10239" width="30.5703125" style="3" customWidth="1"/>
    <col min="10240" max="10240" width="33.85546875" style="3" customWidth="1"/>
    <col min="10241" max="10241" width="5.140625" style="3" customWidth="1"/>
    <col min="10242" max="10243" width="17.5703125" style="3" customWidth="1"/>
    <col min="10244" max="10487" width="9.140625" style="3"/>
    <col min="10488" max="10488" width="3.5703125" style="3" customWidth="1"/>
    <col min="10489" max="10489" width="96.85546875" style="3" customWidth="1"/>
    <col min="10490" max="10490" width="30.85546875" style="3" customWidth="1"/>
    <col min="10491" max="10491" width="12.5703125" style="3" customWidth="1"/>
    <col min="10492" max="10492" width="5.140625" style="3" customWidth="1"/>
    <col min="10493" max="10493" width="9.140625" style="3"/>
    <col min="10494" max="10494" width="4.85546875" style="3" customWidth="1"/>
    <col min="10495" max="10495" width="30.5703125" style="3" customWidth="1"/>
    <col min="10496" max="10496" width="33.85546875" style="3" customWidth="1"/>
    <col min="10497" max="10497" width="5.140625" style="3" customWidth="1"/>
    <col min="10498" max="10499" width="17.5703125" style="3" customWidth="1"/>
    <col min="10500" max="10743" width="9.140625" style="3"/>
    <col min="10744" max="10744" width="3.5703125" style="3" customWidth="1"/>
    <col min="10745" max="10745" width="96.85546875" style="3" customWidth="1"/>
    <col min="10746" max="10746" width="30.85546875" style="3" customWidth="1"/>
    <col min="10747" max="10747" width="12.5703125" style="3" customWidth="1"/>
    <col min="10748" max="10748" width="5.140625" style="3" customWidth="1"/>
    <col min="10749" max="10749" width="9.140625" style="3"/>
    <col min="10750" max="10750" width="4.85546875" style="3" customWidth="1"/>
    <col min="10751" max="10751" width="30.5703125" style="3" customWidth="1"/>
    <col min="10752" max="10752" width="33.85546875" style="3" customWidth="1"/>
    <col min="10753" max="10753" width="5.140625" style="3" customWidth="1"/>
    <col min="10754" max="10755" width="17.5703125" style="3" customWidth="1"/>
    <col min="10756" max="10999" width="9.140625" style="3"/>
    <col min="11000" max="11000" width="3.5703125" style="3" customWidth="1"/>
    <col min="11001" max="11001" width="96.85546875" style="3" customWidth="1"/>
    <col min="11002" max="11002" width="30.85546875" style="3" customWidth="1"/>
    <col min="11003" max="11003" width="12.5703125" style="3" customWidth="1"/>
    <col min="11004" max="11004" width="5.140625" style="3" customWidth="1"/>
    <col min="11005" max="11005" width="9.140625" style="3"/>
    <col min="11006" max="11006" width="4.85546875" style="3" customWidth="1"/>
    <col min="11007" max="11007" width="30.5703125" style="3" customWidth="1"/>
    <col min="11008" max="11008" width="33.85546875" style="3" customWidth="1"/>
    <col min="11009" max="11009" width="5.140625" style="3" customWidth="1"/>
    <col min="11010" max="11011" width="17.5703125" style="3" customWidth="1"/>
    <col min="11012" max="11255" width="9.140625" style="3"/>
    <col min="11256" max="11256" width="3.5703125" style="3" customWidth="1"/>
    <col min="11257" max="11257" width="96.85546875" style="3" customWidth="1"/>
    <col min="11258" max="11258" width="30.85546875" style="3" customWidth="1"/>
    <col min="11259" max="11259" width="12.5703125" style="3" customWidth="1"/>
    <col min="11260" max="11260" width="5.140625" style="3" customWidth="1"/>
    <col min="11261" max="11261" width="9.140625" style="3"/>
    <col min="11262" max="11262" width="4.85546875" style="3" customWidth="1"/>
    <col min="11263" max="11263" width="30.5703125" style="3" customWidth="1"/>
    <col min="11264" max="11264" width="33.85546875" style="3" customWidth="1"/>
    <col min="11265" max="11265" width="5.140625" style="3" customWidth="1"/>
    <col min="11266" max="11267" width="17.5703125" style="3" customWidth="1"/>
    <col min="11268" max="11511" width="9.140625" style="3"/>
    <col min="11512" max="11512" width="3.5703125" style="3" customWidth="1"/>
    <col min="11513" max="11513" width="96.85546875" style="3" customWidth="1"/>
    <col min="11514" max="11514" width="30.85546875" style="3" customWidth="1"/>
    <col min="11515" max="11515" width="12.5703125" style="3" customWidth="1"/>
    <col min="11516" max="11516" width="5.140625" style="3" customWidth="1"/>
    <col min="11517" max="11517" width="9.140625" style="3"/>
    <col min="11518" max="11518" width="4.85546875" style="3" customWidth="1"/>
    <col min="11519" max="11519" width="30.5703125" style="3" customWidth="1"/>
    <col min="11520" max="11520" width="33.85546875" style="3" customWidth="1"/>
    <col min="11521" max="11521" width="5.140625" style="3" customWidth="1"/>
    <col min="11522" max="11523" width="17.5703125" style="3" customWidth="1"/>
    <col min="11524" max="11767" width="9.140625" style="3"/>
    <col min="11768" max="11768" width="3.5703125" style="3" customWidth="1"/>
    <col min="11769" max="11769" width="96.85546875" style="3" customWidth="1"/>
    <col min="11770" max="11770" width="30.85546875" style="3" customWidth="1"/>
    <col min="11771" max="11771" width="12.5703125" style="3" customWidth="1"/>
    <col min="11772" max="11772" width="5.140625" style="3" customWidth="1"/>
    <col min="11773" max="11773" width="9.140625" style="3"/>
    <col min="11774" max="11774" width="4.85546875" style="3" customWidth="1"/>
    <col min="11775" max="11775" width="30.5703125" style="3" customWidth="1"/>
    <col min="11776" max="11776" width="33.85546875" style="3" customWidth="1"/>
    <col min="11777" max="11777" width="5.140625" style="3" customWidth="1"/>
    <col min="11778" max="11779" width="17.5703125" style="3" customWidth="1"/>
    <col min="11780" max="12023" width="9.140625" style="3"/>
    <col min="12024" max="12024" width="3.5703125" style="3" customWidth="1"/>
    <col min="12025" max="12025" width="96.85546875" style="3" customWidth="1"/>
    <col min="12026" max="12026" width="30.85546875" style="3" customWidth="1"/>
    <col min="12027" max="12027" width="12.5703125" style="3" customWidth="1"/>
    <col min="12028" max="12028" width="5.140625" style="3" customWidth="1"/>
    <col min="12029" max="12029" width="9.140625" style="3"/>
    <col min="12030" max="12030" width="4.85546875" style="3" customWidth="1"/>
    <col min="12031" max="12031" width="30.5703125" style="3" customWidth="1"/>
    <col min="12032" max="12032" width="33.85546875" style="3" customWidth="1"/>
    <col min="12033" max="12033" width="5.140625" style="3" customWidth="1"/>
    <col min="12034" max="12035" width="17.5703125" style="3" customWidth="1"/>
    <col min="12036" max="12279" width="9.140625" style="3"/>
    <col min="12280" max="12280" width="3.5703125" style="3" customWidth="1"/>
    <col min="12281" max="12281" width="96.85546875" style="3" customWidth="1"/>
    <col min="12282" max="12282" width="30.85546875" style="3" customWidth="1"/>
    <col min="12283" max="12283" width="12.5703125" style="3" customWidth="1"/>
    <col min="12284" max="12284" width="5.140625" style="3" customWidth="1"/>
    <col min="12285" max="12285" width="9.140625" style="3"/>
    <col min="12286" max="12286" width="4.85546875" style="3" customWidth="1"/>
    <col min="12287" max="12287" width="30.5703125" style="3" customWidth="1"/>
    <col min="12288" max="12288" width="33.85546875" style="3" customWidth="1"/>
    <col min="12289" max="12289" width="5.140625" style="3" customWidth="1"/>
    <col min="12290" max="12291" width="17.5703125" style="3" customWidth="1"/>
    <col min="12292" max="12535" width="9.140625" style="3"/>
    <col min="12536" max="12536" width="3.5703125" style="3" customWidth="1"/>
    <col min="12537" max="12537" width="96.85546875" style="3" customWidth="1"/>
    <col min="12538" max="12538" width="30.85546875" style="3" customWidth="1"/>
    <col min="12539" max="12539" width="12.5703125" style="3" customWidth="1"/>
    <col min="12540" max="12540" width="5.140625" style="3" customWidth="1"/>
    <col min="12541" max="12541" width="9.140625" style="3"/>
    <col min="12542" max="12542" width="4.85546875" style="3" customWidth="1"/>
    <col min="12543" max="12543" width="30.5703125" style="3" customWidth="1"/>
    <col min="12544" max="12544" width="33.85546875" style="3" customWidth="1"/>
    <col min="12545" max="12545" width="5.140625" style="3" customWidth="1"/>
    <col min="12546" max="12547" width="17.5703125" style="3" customWidth="1"/>
    <col min="12548" max="12791" width="9.140625" style="3"/>
    <col min="12792" max="12792" width="3.5703125" style="3" customWidth="1"/>
    <col min="12793" max="12793" width="96.85546875" style="3" customWidth="1"/>
    <col min="12794" max="12794" width="30.85546875" style="3" customWidth="1"/>
    <col min="12795" max="12795" width="12.5703125" style="3" customWidth="1"/>
    <col min="12796" max="12796" width="5.140625" style="3" customWidth="1"/>
    <col min="12797" max="12797" width="9.140625" style="3"/>
    <col min="12798" max="12798" width="4.85546875" style="3" customWidth="1"/>
    <col min="12799" max="12799" width="30.5703125" style="3" customWidth="1"/>
    <col min="12800" max="12800" width="33.85546875" style="3" customWidth="1"/>
    <col min="12801" max="12801" width="5.140625" style="3" customWidth="1"/>
    <col min="12802" max="12803" width="17.5703125" style="3" customWidth="1"/>
    <col min="12804" max="13047" width="9.140625" style="3"/>
    <col min="13048" max="13048" width="3.5703125" style="3" customWidth="1"/>
    <col min="13049" max="13049" width="96.85546875" style="3" customWidth="1"/>
    <col min="13050" max="13050" width="30.85546875" style="3" customWidth="1"/>
    <col min="13051" max="13051" width="12.5703125" style="3" customWidth="1"/>
    <col min="13052" max="13052" width="5.140625" style="3" customWidth="1"/>
    <col min="13053" max="13053" width="9.140625" style="3"/>
    <col min="13054" max="13054" width="4.85546875" style="3" customWidth="1"/>
    <col min="13055" max="13055" width="30.5703125" style="3" customWidth="1"/>
    <col min="13056" max="13056" width="33.85546875" style="3" customWidth="1"/>
    <col min="13057" max="13057" width="5.140625" style="3" customWidth="1"/>
    <col min="13058" max="13059" width="17.5703125" style="3" customWidth="1"/>
    <col min="13060" max="13303" width="9.140625" style="3"/>
    <col min="13304" max="13304" width="3.5703125" style="3" customWidth="1"/>
    <col min="13305" max="13305" width="96.85546875" style="3" customWidth="1"/>
    <col min="13306" max="13306" width="30.85546875" style="3" customWidth="1"/>
    <col min="13307" max="13307" width="12.5703125" style="3" customWidth="1"/>
    <col min="13308" max="13308" width="5.140625" style="3" customWidth="1"/>
    <col min="13309" max="13309" width="9.140625" style="3"/>
    <col min="13310" max="13310" width="4.85546875" style="3" customWidth="1"/>
    <col min="13311" max="13311" width="30.5703125" style="3" customWidth="1"/>
    <col min="13312" max="13312" width="33.85546875" style="3" customWidth="1"/>
    <col min="13313" max="13313" width="5.140625" style="3" customWidth="1"/>
    <col min="13314" max="13315" width="17.5703125" style="3" customWidth="1"/>
    <col min="13316" max="13559" width="9.140625" style="3"/>
    <col min="13560" max="13560" width="3.5703125" style="3" customWidth="1"/>
    <col min="13561" max="13561" width="96.85546875" style="3" customWidth="1"/>
    <col min="13562" max="13562" width="30.85546875" style="3" customWidth="1"/>
    <col min="13563" max="13563" width="12.5703125" style="3" customWidth="1"/>
    <col min="13564" max="13564" width="5.140625" style="3" customWidth="1"/>
    <col min="13565" max="13565" width="9.140625" style="3"/>
    <col min="13566" max="13566" width="4.85546875" style="3" customWidth="1"/>
    <col min="13567" max="13567" width="30.5703125" style="3" customWidth="1"/>
    <col min="13568" max="13568" width="33.85546875" style="3" customWidth="1"/>
    <col min="13569" max="13569" width="5.140625" style="3" customWidth="1"/>
    <col min="13570" max="13571" width="17.5703125" style="3" customWidth="1"/>
    <col min="13572" max="13815" width="9.140625" style="3"/>
    <col min="13816" max="13816" width="3.5703125" style="3" customWidth="1"/>
    <col min="13817" max="13817" width="96.85546875" style="3" customWidth="1"/>
    <col min="13818" max="13818" width="30.85546875" style="3" customWidth="1"/>
    <col min="13819" max="13819" width="12.5703125" style="3" customWidth="1"/>
    <col min="13820" max="13820" width="5.140625" style="3" customWidth="1"/>
    <col min="13821" max="13821" width="9.140625" style="3"/>
    <col min="13822" max="13822" width="4.85546875" style="3" customWidth="1"/>
    <col min="13823" max="13823" width="30.5703125" style="3" customWidth="1"/>
    <col min="13824" max="13824" width="33.85546875" style="3" customWidth="1"/>
    <col min="13825" max="13825" width="5.140625" style="3" customWidth="1"/>
    <col min="13826" max="13827" width="17.5703125" style="3" customWidth="1"/>
    <col min="13828" max="14071" width="9.140625" style="3"/>
    <col min="14072" max="14072" width="3.5703125" style="3" customWidth="1"/>
    <col min="14073" max="14073" width="96.85546875" style="3" customWidth="1"/>
    <col min="14074" max="14074" width="30.85546875" style="3" customWidth="1"/>
    <col min="14075" max="14075" width="12.5703125" style="3" customWidth="1"/>
    <col min="14076" max="14076" width="5.140625" style="3" customWidth="1"/>
    <col min="14077" max="14077" width="9.140625" style="3"/>
    <col min="14078" max="14078" width="4.85546875" style="3" customWidth="1"/>
    <col min="14079" max="14079" width="30.5703125" style="3" customWidth="1"/>
    <col min="14080" max="14080" width="33.85546875" style="3" customWidth="1"/>
    <col min="14081" max="14081" width="5.140625" style="3" customWidth="1"/>
    <col min="14082" max="14083" width="17.5703125" style="3" customWidth="1"/>
    <col min="14084" max="14327" width="9.140625" style="3"/>
    <col min="14328" max="14328" width="3.5703125" style="3" customWidth="1"/>
    <col min="14329" max="14329" width="96.85546875" style="3" customWidth="1"/>
    <col min="14330" max="14330" width="30.85546875" style="3" customWidth="1"/>
    <col min="14331" max="14331" width="12.5703125" style="3" customWidth="1"/>
    <col min="14332" max="14332" width="5.140625" style="3" customWidth="1"/>
    <col min="14333" max="14333" width="9.140625" style="3"/>
    <col min="14334" max="14334" width="4.85546875" style="3" customWidth="1"/>
    <col min="14335" max="14335" width="30.5703125" style="3" customWidth="1"/>
    <col min="14336" max="14336" width="33.85546875" style="3" customWidth="1"/>
    <col min="14337" max="14337" width="5.140625" style="3" customWidth="1"/>
    <col min="14338" max="14339" width="17.5703125" style="3" customWidth="1"/>
    <col min="14340" max="14583" width="9.140625" style="3"/>
    <col min="14584" max="14584" width="3.5703125" style="3" customWidth="1"/>
    <col min="14585" max="14585" width="96.85546875" style="3" customWidth="1"/>
    <col min="14586" max="14586" width="30.85546875" style="3" customWidth="1"/>
    <col min="14587" max="14587" width="12.5703125" style="3" customWidth="1"/>
    <col min="14588" max="14588" width="5.140625" style="3" customWidth="1"/>
    <col min="14589" max="14589" width="9.140625" style="3"/>
    <col min="14590" max="14590" width="4.85546875" style="3" customWidth="1"/>
    <col min="14591" max="14591" width="30.5703125" style="3" customWidth="1"/>
    <col min="14592" max="14592" width="33.85546875" style="3" customWidth="1"/>
    <col min="14593" max="14593" width="5.140625" style="3" customWidth="1"/>
    <col min="14594" max="14595" width="17.5703125" style="3" customWidth="1"/>
    <col min="14596" max="14839" width="9.140625" style="3"/>
    <col min="14840" max="14840" width="3.5703125" style="3" customWidth="1"/>
    <col min="14841" max="14841" width="96.85546875" style="3" customWidth="1"/>
    <col min="14842" max="14842" width="30.85546875" style="3" customWidth="1"/>
    <col min="14843" max="14843" width="12.5703125" style="3" customWidth="1"/>
    <col min="14844" max="14844" width="5.140625" style="3" customWidth="1"/>
    <col min="14845" max="14845" width="9.140625" style="3"/>
    <col min="14846" max="14846" width="4.85546875" style="3" customWidth="1"/>
    <col min="14847" max="14847" width="30.5703125" style="3" customWidth="1"/>
    <col min="14848" max="14848" width="33.85546875" style="3" customWidth="1"/>
    <col min="14849" max="14849" width="5.140625" style="3" customWidth="1"/>
    <col min="14850" max="14851" width="17.5703125" style="3" customWidth="1"/>
    <col min="14852" max="15095" width="9.140625" style="3"/>
    <col min="15096" max="15096" width="3.5703125" style="3" customWidth="1"/>
    <col min="15097" max="15097" width="96.85546875" style="3" customWidth="1"/>
    <col min="15098" max="15098" width="30.85546875" style="3" customWidth="1"/>
    <col min="15099" max="15099" width="12.5703125" style="3" customWidth="1"/>
    <col min="15100" max="15100" width="5.140625" style="3" customWidth="1"/>
    <col min="15101" max="15101" width="9.140625" style="3"/>
    <col min="15102" max="15102" width="4.85546875" style="3" customWidth="1"/>
    <col min="15103" max="15103" width="30.5703125" style="3" customWidth="1"/>
    <col min="15104" max="15104" width="33.85546875" style="3" customWidth="1"/>
    <col min="15105" max="15105" width="5.140625" style="3" customWidth="1"/>
    <col min="15106" max="15107" width="17.5703125" style="3" customWidth="1"/>
    <col min="15108" max="15351" width="9.140625" style="3"/>
    <col min="15352" max="15352" width="3.5703125" style="3" customWidth="1"/>
    <col min="15353" max="15353" width="96.85546875" style="3" customWidth="1"/>
    <col min="15354" max="15354" width="30.85546875" style="3" customWidth="1"/>
    <col min="15355" max="15355" width="12.5703125" style="3" customWidth="1"/>
    <col min="15356" max="15356" width="5.140625" style="3" customWidth="1"/>
    <col min="15357" max="15357" width="9.140625" style="3"/>
    <col min="15358" max="15358" width="4.85546875" style="3" customWidth="1"/>
    <col min="15359" max="15359" width="30.5703125" style="3" customWidth="1"/>
    <col min="15360" max="15360" width="33.85546875" style="3" customWidth="1"/>
    <col min="15361" max="15361" width="5.140625" style="3" customWidth="1"/>
    <col min="15362" max="15363" width="17.5703125" style="3" customWidth="1"/>
    <col min="15364" max="15607" width="9.140625" style="3"/>
    <col min="15608" max="15608" width="3.5703125" style="3" customWidth="1"/>
    <col min="15609" max="15609" width="96.85546875" style="3" customWidth="1"/>
    <col min="15610" max="15610" width="30.85546875" style="3" customWidth="1"/>
    <col min="15611" max="15611" width="12.5703125" style="3" customWidth="1"/>
    <col min="15612" max="15612" width="5.140625" style="3" customWidth="1"/>
    <col min="15613" max="15613" width="9.140625" style="3"/>
    <col min="15614" max="15614" width="4.85546875" style="3" customWidth="1"/>
    <col min="15615" max="15615" width="30.5703125" style="3" customWidth="1"/>
    <col min="15616" max="15616" width="33.85546875" style="3" customWidth="1"/>
    <col min="15617" max="15617" width="5.140625" style="3" customWidth="1"/>
    <col min="15618" max="15619" width="17.5703125" style="3" customWidth="1"/>
    <col min="15620" max="15863" width="9.140625" style="3"/>
    <col min="15864" max="15864" width="3.5703125" style="3" customWidth="1"/>
    <col min="15865" max="15865" width="96.85546875" style="3" customWidth="1"/>
    <col min="15866" max="15866" width="30.85546875" style="3" customWidth="1"/>
    <col min="15867" max="15867" width="12.5703125" style="3" customWidth="1"/>
    <col min="15868" max="15868" width="5.140625" style="3" customWidth="1"/>
    <col min="15869" max="15869" width="9.140625" style="3"/>
    <col min="15870" max="15870" width="4.85546875" style="3" customWidth="1"/>
    <col min="15871" max="15871" width="30.5703125" style="3" customWidth="1"/>
    <col min="15872" max="15872" width="33.85546875" style="3" customWidth="1"/>
    <col min="15873" max="15873" width="5.140625" style="3" customWidth="1"/>
    <col min="15874" max="15875" width="17.5703125" style="3" customWidth="1"/>
    <col min="15876" max="16119" width="9.140625" style="3"/>
    <col min="16120" max="16120" width="3.5703125" style="3" customWidth="1"/>
    <col min="16121" max="16121" width="96.85546875" style="3" customWidth="1"/>
    <col min="16122" max="16122" width="30.85546875" style="3" customWidth="1"/>
    <col min="16123" max="16123" width="12.5703125" style="3" customWidth="1"/>
    <col min="16124" max="16124" width="5.140625" style="3" customWidth="1"/>
    <col min="16125" max="16125" width="9.140625" style="3"/>
    <col min="16126" max="16126" width="4.85546875" style="3" customWidth="1"/>
    <col min="16127" max="16127" width="30.5703125" style="3" customWidth="1"/>
    <col min="16128" max="16128" width="33.85546875" style="3" customWidth="1"/>
    <col min="16129" max="16129" width="5.140625" style="3" customWidth="1"/>
    <col min="16130" max="16131" width="17.5703125" style="3" customWidth="1"/>
    <col min="16132"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[8]И1!D13</f>
        <v>Субъект Российской Федерации</v>
      </c>
      <c r="C4" s="10" t="str">
        <f>[8]И1!E13</f>
        <v>Новосибирская область</v>
      </c>
    </row>
    <row r="5" spans="1:3" x14ac:dyDescent="0.2">
      <c r="A5" s="8"/>
      <c r="B5" s="9" t="str">
        <f>[8]И1!D14</f>
        <v>Тип муниципального образования (выберите из списка)</v>
      </c>
      <c r="C5" s="10" t="str">
        <f>[8]И1!E14</f>
        <v>село Новочановское</v>
      </c>
    </row>
    <row r="6" spans="1:3" x14ac:dyDescent="0.2">
      <c r="A6" s="8"/>
      <c r="B6" s="9" t="str">
        <f>IF([8]И1!E15="","",[8]И1!D15)</f>
        <v/>
      </c>
      <c r="C6" s="10" t="str">
        <f>IF([8]И1!E15="","",[8]И1!E15)</f>
        <v/>
      </c>
    </row>
    <row r="7" spans="1:3" x14ac:dyDescent="0.2">
      <c r="A7" s="8"/>
      <c r="B7" s="9" t="str">
        <f>[8]И1!D16</f>
        <v>Код ОКТМО</v>
      </c>
      <c r="C7" s="11" t="str">
        <f>[8]И1!E16</f>
        <v>50604413101</v>
      </c>
    </row>
    <row r="8" spans="1:3" x14ac:dyDescent="0.2">
      <c r="A8" s="8"/>
      <c r="B8" s="12" t="str">
        <f>[8]И1!D17</f>
        <v>Система теплоснабжения</v>
      </c>
      <c r="C8" s="13">
        <f>[8]И1!E17</f>
        <v>0</v>
      </c>
    </row>
    <row r="9" spans="1:3" x14ac:dyDescent="0.2">
      <c r="A9" s="8"/>
      <c r="B9" s="9" t="str">
        <f>[8]И1!D8</f>
        <v>Период регулирования (i)-й</v>
      </c>
      <c r="C9" s="14">
        <f>[8]И1!E8</f>
        <v>2023</v>
      </c>
    </row>
    <row r="10" spans="1:3" x14ac:dyDescent="0.2">
      <c r="A10" s="8"/>
      <c r="B10" s="9" t="str">
        <f>[8]И1!D9</f>
        <v>Период регулирования (i-1)-й</v>
      </c>
      <c r="C10" s="14">
        <f>[8]И1!E9</f>
        <v>2022</v>
      </c>
    </row>
    <row r="11" spans="1:3" x14ac:dyDescent="0.2">
      <c r="A11" s="8"/>
      <c r="B11" s="9" t="str">
        <f>[8]И1!D10</f>
        <v>Период регулирования (i-2)-й</v>
      </c>
      <c r="C11" s="14">
        <f>[8]И1!E10</f>
        <v>2021</v>
      </c>
    </row>
    <row r="12" spans="1:3" x14ac:dyDescent="0.2">
      <c r="A12" s="8"/>
      <c r="B12" s="9" t="str">
        <f>[8]И1!D11</f>
        <v>Базовый год (б)</v>
      </c>
      <c r="C12" s="14">
        <f>[8]И1!E11</f>
        <v>2019</v>
      </c>
    </row>
    <row r="13" spans="1:3" ht="38.25" x14ac:dyDescent="0.2">
      <c r="A13" s="8"/>
      <c r="B13" s="9" t="str">
        <f>[8]И1!D18</f>
        <v>Вид топлива, использование которого преобладает в системе теплоснабжения</v>
      </c>
      <c r="C13" s="15" t="str">
        <f>[8]С1.1!E13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4227.5516213714109</v>
      </c>
    </row>
    <row r="18" spans="1:3" ht="42.75" x14ac:dyDescent="0.2">
      <c r="A18" s="23" t="s">
        <v>8</v>
      </c>
      <c r="B18" s="26" t="s">
        <v>9</v>
      </c>
      <c r="C18" s="27">
        <f>[8]С1!F12</f>
        <v>1065.2911985199214</v>
      </c>
    </row>
    <row r="19" spans="1:3" ht="42.75" x14ac:dyDescent="0.2">
      <c r="A19" s="23" t="s">
        <v>10</v>
      </c>
      <c r="B19" s="26" t="s">
        <v>11</v>
      </c>
      <c r="C19" s="27">
        <f>[8]С2!F12</f>
        <v>2113.4880319770141</v>
      </c>
    </row>
    <row r="20" spans="1:3" ht="30" x14ac:dyDescent="0.2">
      <c r="A20" s="23" t="s">
        <v>12</v>
      </c>
      <c r="B20" s="26" t="s">
        <v>13</v>
      </c>
      <c r="C20" s="27">
        <f>[8]С3!F12</f>
        <v>505.81370335098825</v>
      </c>
    </row>
    <row r="21" spans="1:3" ht="42.75" x14ac:dyDescent="0.2">
      <c r="A21" s="23" t="s">
        <v>14</v>
      </c>
      <c r="B21" s="26" t="s">
        <v>235</v>
      </c>
      <c r="C21" s="27">
        <f>[8]С4!F12</f>
        <v>460.06551847698944</v>
      </c>
    </row>
    <row r="22" spans="1:3" ht="30" x14ac:dyDescent="0.2">
      <c r="A22" s="23" t="s">
        <v>16</v>
      </c>
      <c r="B22" s="26" t="s">
        <v>236</v>
      </c>
      <c r="C22" s="27">
        <f>[8]С5!F12</f>
        <v>82.893169046498258</v>
      </c>
    </row>
    <row r="23" spans="1:3" ht="43.5" thickBot="1" x14ac:dyDescent="0.25">
      <c r="A23" s="28" t="s">
        <v>18</v>
      </c>
      <c r="B23" s="29" t="s">
        <v>237</v>
      </c>
      <c r="C23" s="30" t="str">
        <f>[8]С6!F12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[8]С1.1!E16</f>
        <v>5100</v>
      </c>
    </row>
    <row r="29" spans="1:3" ht="42.75" x14ac:dyDescent="0.2">
      <c r="A29" s="23" t="s">
        <v>10</v>
      </c>
      <c r="B29" s="35" t="s">
        <v>238</v>
      </c>
      <c r="C29" s="36">
        <f>[8]С1.1!E27</f>
        <v>2864.39</v>
      </c>
    </row>
    <row r="30" spans="1:3" ht="17.25" x14ac:dyDescent="0.2">
      <c r="A30" s="23" t="s">
        <v>12</v>
      </c>
      <c r="B30" s="35" t="s">
        <v>29</v>
      </c>
      <c r="C30" s="38">
        <f>[8]С1.1!E19</f>
        <v>0.59499999999999997</v>
      </c>
    </row>
    <row r="31" spans="1:3" ht="17.25" x14ac:dyDescent="0.2">
      <c r="A31" s="23" t="s">
        <v>14</v>
      </c>
      <c r="B31" s="35" t="s">
        <v>30</v>
      </c>
      <c r="C31" s="38">
        <f>[8]С1.1!E20</f>
        <v>-0.113</v>
      </c>
    </row>
    <row r="32" spans="1:3" ht="30" x14ac:dyDescent="0.2">
      <c r="A32" s="23" t="s">
        <v>16</v>
      </c>
      <c r="B32" s="39" t="s">
        <v>239</v>
      </c>
      <c r="C32" s="124">
        <f>[8]С1!F13</f>
        <v>176.4</v>
      </c>
    </row>
    <row r="33" spans="1:3" x14ac:dyDescent="0.2">
      <c r="A33" s="23" t="s">
        <v>18</v>
      </c>
      <c r="B33" s="39" t="s">
        <v>32</v>
      </c>
      <c r="C33" s="41">
        <f>[8]С1!F16</f>
        <v>7000</v>
      </c>
    </row>
    <row r="34" spans="1:3" ht="14.25" x14ac:dyDescent="0.2">
      <c r="A34" s="23" t="s">
        <v>33</v>
      </c>
      <c r="B34" s="43" t="s">
        <v>240</v>
      </c>
      <c r="C34" s="44">
        <f>[8]С1!F17</f>
        <v>0.72857142857142854</v>
      </c>
    </row>
    <row r="35" spans="1:3" ht="15.75" x14ac:dyDescent="0.2">
      <c r="A35" s="125" t="s">
        <v>35</v>
      </c>
      <c r="B35" s="46" t="s">
        <v>36</v>
      </c>
      <c r="C35" s="44">
        <f>[8]С1!F20</f>
        <v>21.588411179999994</v>
      </c>
    </row>
    <row r="36" spans="1:3" ht="15.75" x14ac:dyDescent="0.2">
      <c r="A36" s="125" t="s">
        <v>37</v>
      </c>
      <c r="B36" s="47" t="s">
        <v>38</v>
      </c>
      <c r="C36" s="44">
        <f>[8]С1!F21</f>
        <v>20.818139999999996</v>
      </c>
    </row>
    <row r="37" spans="1:3" ht="14.25" x14ac:dyDescent="0.2">
      <c r="A37" s="125" t="s">
        <v>39</v>
      </c>
      <c r="B37" s="48" t="s">
        <v>40</v>
      </c>
      <c r="C37" s="44">
        <f>[8]С1!F22</f>
        <v>1.0369999999999999</v>
      </c>
    </row>
    <row r="38" spans="1:3" ht="53.25" thickBot="1" x14ac:dyDescent="0.25">
      <c r="A38" s="28" t="s">
        <v>41</v>
      </c>
      <c r="B38" s="49" t="s">
        <v>42</v>
      </c>
      <c r="C38" s="50">
        <f>[8]С1!F23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[8]С2.1!E12</f>
        <v>V</v>
      </c>
    </row>
    <row r="42" spans="1:3" ht="25.5" x14ac:dyDescent="0.2">
      <c r="A42" s="23" t="s">
        <v>47</v>
      </c>
      <c r="B42" s="35" t="s">
        <v>48</v>
      </c>
      <c r="C42" s="55" t="str">
        <f>[8]С2.1!E13</f>
        <v>6 и менее баллов</v>
      </c>
    </row>
    <row r="43" spans="1:3" ht="25.5" x14ac:dyDescent="0.2">
      <c r="A43" s="23" t="s">
        <v>49</v>
      </c>
      <c r="B43" s="35" t="s">
        <v>228</v>
      </c>
      <c r="C43" s="55" t="str">
        <f>[8]С2.1!E14</f>
        <v>от 200 до 500</v>
      </c>
    </row>
    <row r="44" spans="1:3" ht="25.5" x14ac:dyDescent="0.2">
      <c r="A44" s="23" t="s">
        <v>51</v>
      </c>
      <c r="B44" s="35" t="s">
        <v>229</v>
      </c>
      <c r="C44" s="56" t="str">
        <f>[8]С2.1!E15</f>
        <v>нет</v>
      </c>
    </row>
    <row r="45" spans="1:3" ht="30" x14ac:dyDescent="0.2">
      <c r="A45" s="23" t="s">
        <v>53</v>
      </c>
      <c r="B45" s="35" t="s">
        <v>54</v>
      </c>
      <c r="C45" s="36">
        <f>[8]С2!F18</f>
        <v>32402.627334033532</v>
      </c>
    </row>
    <row r="46" spans="1:3" ht="30" x14ac:dyDescent="0.2">
      <c r="A46" s="23" t="s">
        <v>55</v>
      </c>
      <c r="B46" s="57" t="s">
        <v>56</v>
      </c>
      <c r="C46" s="36">
        <f>IF([8]С2!F19&gt;0,[8]С2!F19,[8]С2!F20)</f>
        <v>23441.524932855718</v>
      </c>
    </row>
    <row r="47" spans="1:3" ht="25.5" x14ac:dyDescent="0.2">
      <c r="A47" s="23" t="s">
        <v>57</v>
      </c>
      <c r="B47" s="58" t="s">
        <v>58</v>
      </c>
      <c r="C47" s="36">
        <f>[8]С2.1!E19</f>
        <v>-38</v>
      </c>
    </row>
    <row r="48" spans="1:3" ht="25.5" x14ac:dyDescent="0.2">
      <c r="A48" s="23" t="s">
        <v>59</v>
      </c>
      <c r="B48" s="58" t="s">
        <v>60</v>
      </c>
      <c r="C48" s="36" t="str">
        <f>[8]С2.1!E22</f>
        <v>нет</v>
      </c>
    </row>
    <row r="49" spans="1:3" ht="38.25" x14ac:dyDescent="0.2">
      <c r="A49" s="23" t="s">
        <v>61</v>
      </c>
      <c r="B49" s="59" t="s">
        <v>62</v>
      </c>
      <c r="C49" s="36">
        <f>[8]С2.2!E10</f>
        <v>1287</v>
      </c>
    </row>
    <row r="50" spans="1:3" ht="25.5" x14ac:dyDescent="0.2">
      <c r="A50" s="23" t="s">
        <v>63</v>
      </c>
      <c r="B50" s="60" t="s">
        <v>64</v>
      </c>
      <c r="C50" s="36">
        <f>[8]С2.2!E12</f>
        <v>5.97</v>
      </c>
    </row>
    <row r="51" spans="1:3" ht="52.5" x14ac:dyDescent="0.2">
      <c r="A51" s="23" t="s">
        <v>65</v>
      </c>
      <c r="B51" s="61" t="s">
        <v>66</v>
      </c>
      <c r="C51" s="36">
        <f>[8]С2.2!E13</f>
        <v>1</v>
      </c>
    </row>
    <row r="52" spans="1:3" ht="27.75" x14ac:dyDescent="0.2">
      <c r="A52" s="23" t="s">
        <v>67</v>
      </c>
      <c r="B52" s="60" t="s">
        <v>68</v>
      </c>
      <c r="C52" s="36">
        <f>[8]С2.2!E14</f>
        <v>12104</v>
      </c>
    </row>
    <row r="53" spans="1:3" ht="25.5" x14ac:dyDescent="0.2">
      <c r="A53" s="23" t="s">
        <v>69</v>
      </c>
      <c r="B53" s="61" t="s">
        <v>70</v>
      </c>
      <c r="C53" s="38">
        <f>[8]С2.2!E15</f>
        <v>4.8000000000000001E-2</v>
      </c>
    </row>
    <row r="54" spans="1:3" x14ac:dyDescent="0.2">
      <c r="A54" s="23" t="s">
        <v>71</v>
      </c>
      <c r="B54" s="61" t="s">
        <v>72</v>
      </c>
      <c r="C54" s="36">
        <f>[8]С2.2!E16</f>
        <v>1</v>
      </c>
    </row>
    <row r="55" spans="1:3" ht="15.75" x14ac:dyDescent="0.2">
      <c r="A55" s="23" t="s">
        <v>73</v>
      </c>
      <c r="B55" s="63" t="s">
        <v>74</v>
      </c>
      <c r="C55" s="36">
        <f>[8]С2!F21</f>
        <v>1</v>
      </c>
    </row>
    <row r="56" spans="1:3" ht="30" x14ac:dyDescent="0.2">
      <c r="A56" s="64" t="s">
        <v>75</v>
      </c>
      <c r="B56" s="35" t="s">
        <v>241</v>
      </c>
      <c r="C56" s="36">
        <f>[8]С2!F13</f>
        <v>169640.22915965237</v>
      </c>
    </row>
    <row r="57" spans="1:3" ht="30" x14ac:dyDescent="0.2">
      <c r="A57" s="64" t="s">
        <v>77</v>
      </c>
      <c r="B57" s="63" t="s">
        <v>242</v>
      </c>
      <c r="C57" s="36">
        <f>[8]С2!F14</f>
        <v>113455</v>
      </c>
    </row>
    <row r="58" spans="1:3" ht="15.75" x14ac:dyDescent="0.2">
      <c r="A58" s="64" t="s">
        <v>79</v>
      </c>
      <c r="B58" s="65" t="s">
        <v>80</v>
      </c>
      <c r="C58" s="44">
        <f>[8]С2!F15</f>
        <v>1.071</v>
      </c>
    </row>
    <row r="59" spans="1:3" ht="15.75" x14ac:dyDescent="0.2">
      <c r="A59" s="64" t="s">
        <v>81</v>
      </c>
      <c r="B59" s="65" t="s">
        <v>82</v>
      </c>
      <c r="C59" s="44">
        <f>[8]С2!F16</f>
        <v>1</v>
      </c>
    </row>
    <row r="60" spans="1:3" ht="17.25" x14ac:dyDescent="0.2">
      <c r="A60" s="64" t="s">
        <v>83</v>
      </c>
      <c r="B60" s="63" t="s">
        <v>84</v>
      </c>
      <c r="C60" s="36">
        <f>[8]С2!F17</f>
        <v>1.01</v>
      </c>
    </row>
    <row r="61" spans="1:3" s="70" customFormat="1" ht="14.25" x14ac:dyDescent="0.2">
      <c r="A61" s="64" t="s">
        <v>85</v>
      </c>
      <c r="B61" s="68" t="s">
        <v>86</v>
      </c>
      <c r="C61" s="69">
        <f>[8]С2!F33</f>
        <v>10</v>
      </c>
    </row>
    <row r="62" spans="1:3" ht="30" x14ac:dyDescent="0.2">
      <c r="A62" s="64" t="s">
        <v>87</v>
      </c>
      <c r="B62" s="71" t="s">
        <v>88</v>
      </c>
      <c r="C62" s="36">
        <f>[8]С2!F26</f>
        <v>1966.4220225005531</v>
      </c>
    </row>
    <row r="63" spans="1:3" ht="17.25" x14ac:dyDescent="0.2">
      <c r="A63" s="64" t="s">
        <v>89</v>
      </c>
      <c r="B63" s="57" t="s">
        <v>243</v>
      </c>
      <c r="C63" s="36">
        <f>[8]С2!F27</f>
        <v>0.33871394199999999</v>
      </c>
    </row>
    <row r="64" spans="1:3" ht="17.25" x14ac:dyDescent="0.2">
      <c r="A64" s="64" t="s">
        <v>91</v>
      </c>
      <c r="B64" s="63" t="s">
        <v>244</v>
      </c>
      <c r="C64" s="69">
        <f>[8]С2!F28</f>
        <v>4200</v>
      </c>
    </row>
    <row r="65" spans="1:3" ht="42.75" x14ac:dyDescent="0.2">
      <c r="A65" s="64" t="s">
        <v>93</v>
      </c>
      <c r="B65" s="35" t="s">
        <v>245</v>
      </c>
      <c r="C65" s="36">
        <f>[8]С2!F22</f>
        <v>35717.748653137714</v>
      </c>
    </row>
    <row r="66" spans="1:3" ht="30" x14ac:dyDescent="0.2">
      <c r="A66" s="64" t="s">
        <v>95</v>
      </c>
      <c r="B66" s="65" t="s">
        <v>246</v>
      </c>
      <c r="C66" s="36">
        <f>[8]С2!F23</f>
        <v>1990</v>
      </c>
    </row>
    <row r="67" spans="1:3" ht="30" x14ac:dyDescent="0.2">
      <c r="A67" s="64" t="s">
        <v>97</v>
      </c>
      <c r="B67" s="57" t="s">
        <v>98</v>
      </c>
      <c r="C67" s="36">
        <f>[8]С2.1!E27</f>
        <v>14307.876789999998</v>
      </c>
    </row>
    <row r="68" spans="1:3" ht="38.25" x14ac:dyDescent="0.2">
      <c r="A68" s="64" t="s">
        <v>99</v>
      </c>
      <c r="B68" s="72" t="s">
        <v>100</v>
      </c>
      <c r="C68" s="56">
        <f>[8]С2.3!E21</f>
        <v>0</v>
      </c>
    </row>
    <row r="69" spans="1:3" ht="25.5" x14ac:dyDescent="0.2">
      <c r="A69" s="64" t="s">
        <v>101</v>
      </c>
      <c r="B69" s="73" t="s">
        <v>102</v>
      </c>
      <c r="C69" s="74">
        <f>[8]С2.3!E11</f>
        <v>9.89</v>
      </c>
    </row>
    <row r="70" spans="1:3" ht="25.5" x14ac:dyDescent="0.2">
      <c r="A70" s="64" t="s">
        <v>103</v>
      </c>
      <c r="B70" s="73" t="s">
        <v>104</v>
      </c>
      <c r="C70" s="69">
        <f>[8]С2.3!E13</f>
        <v>300</v>
      </c>
    </row>
    <row r="71" spans="1:3" ht="25.5" x14ac:dyDescent="0.2">
      <c r="A71" s="64" t="s">
        <v>105</v>
      </c>
      <c r="B71" s="72" t="s">
        <v>106</v>
      </c>
      <c r="C71" s="75">
        <f>IF([8]С2.3!E22&gt;0,[8]С2.3!E22,[8]С2.3!E14)</f>
        <v>61211</v>
      </c>
    </row>
    <row r="72" spans="1:3" ht="38.25" x14ac:dyDescent="0.2">
      <c r="A72" s="64" t="s">
        <v>107</v>
      </c>
      <c r="B72" s="72" t="s">
        <v>108</v>
      </c>
      <c r="C72" s="75">
        <f>IF([8]С2.3!E23&gt;0,[8]С2.3!E23,[8]С2.3!E15)</f>
        <v>45675</v>
      </c>
    </row>
    <row r="73" spans="1:3" ht="30" x14ac:dyDescent="0.2">
      <c r="A73" s="64" t="s">
        <v>109</v>
      </c>
      <c r="B73" s="57" t="s">
        <v>110</v>
      </c>
      <c r="C73" s="36">
        <f>[8]С2.1!E28</f>
        <v>9541.9567200000001</v>
      </c>
    </row>
    <row r="74" spans="1:3" ht="38.25" x14ac:dyDescent="0.2">
      <c r="A74" s="64" t="s">
        <v>111</v>
      </c>
      <c r="B74" s="72" t="s">
        <v>112</v>
      </c>
      <c r="C74" s="56">
        <f>[8]С2.3!E25</f>
        <v>0</v>
      </c>
    </row>
    <row r="75" spans="1:3" ht="25.5" x14ac:dyDescent="0.2">
      <c r="A75" s="64" t="s">
        <v>113</v>
      </c>
      <c r="B75" s="73" t="s">
        <v>114</v>
      </c>
      <c r="C75" s="74">
        <f>[8]С2.3!E12</f>
        <v>0.56000000000000005</v>
      </c>
    </row>
    <row r="76" spans="1:3" ht="25.5" x14ac:dyDescent="0.2">
      <c r="A76" s="64" t="s">
        <v>115</v>
      </c>
      <c r="B76" s="73" t="s">
        <v>104</v>
      </c>
      <c r="C76" s="69">
        <f>[8]С2.3!E13</f>
        <v>300</v>
      </c>
    </row>
    <row r="77" spans="1:3" ht="25.5" x14ac:dyDescent="0.2">
      <c r="A77" s="64" t="s">
        <v>116</v>
      </c>
      <c r="B77" s="76" t="s">
        <v>117</v>
      </c>
      <c r="C77" s="75">
        <f>IF([8]С2.3!E26&gt;0,[8]С2.3!E26,[8]С2.3!E16)</f>
        <v>65637</v>
      </c>
    </row>
    <row r="78" spans="1:3" ht="38.25" x14ac:dyDescent="0.2">
      <c r="A78" s="64" t="s">
        <v>118</v>
      </c>
      <c r="B78" s="76" t="s">
        <v>119</v>
      </c>
      <c r="C78" s="75">
        <f>IF([8]С2.3!E27&gt;0,[8]С2.3!E27,[8]С2.3!E17)</f>
        <v>31684</v>
      </c>
    </row>
    <row r="79" spans="1:3" ht="17.25" x14ac:dyDescent="0.2">
      <c r="A79" s="64" t="s">
        <v>122</v>
      </c>
      <c r="B79" s="35" t="s">
        <v>123</v>
      </c>
      <c r="C79" s="38">
        <f>[8]С2!F29</f>
        <v>0.128978033685065</v>
      </c>
    </row>
    <row r="80" spans="1:3" ht="30" x14ac:dyDescent="0.2">
      <c r="A80" s="64" t="s">
        <v>124</v>
      </c>
      <c r="B80" s="57" t="s">
        <v>125</v>
      </c>
      <c r="C80" s="77">
        <f>[8]С2!F30</f>
        <v>0.11668498168498169</v>
      </c>
    </row>
    <row r="81" spans="1:3" ht="17.25" x14ac:dyDescent="0.2">
      <c r="A81" s="64" t="s">
        <v>126</v>
      </c>
      <c r="B81" s="78" t="s">
        <v>127</v>
      </c>
      <c r="C81" s="38">
        <f>[8]С2!F31</f>
        <v>0.13880000000000001</v>
      </c>
    </row>
    <row r="82" spans="1:3" s="70" customFormat="1" ht="18" thickBot="1" x14ac:dyDescent="0.25">
      <c r="A82" s="79" t="s">
        <v>128</v>
      </c>
      <c r="B82" s="80" t="s">
        <v>129</v>
      </c>
      <c r="C82" s="81">
        <f>[8]С2!F32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[8]С3!F14</f>
        <v>7037.0456820584268</v>
      </c>
    </row>
    <row r="86" spans="1:3" s="70" customFormat="1" ht="42.75" x14ac:dyDescent="0.2">
      <c r="A86" s="83" t="s">
        <v>134</v>
      </c>
      <c r="B86" s="57" t="s">
        <v>135</v>
      </c>
      <c r="C86" s="84">
        <f>[8]С3!F15</f>
        <v>0.2</v>
      </c>
    </row>
    <row r="87" spans="1:3" s="70" customFormat="1" ht="14.25" x14ac:dyDescent="0.2">
      <c r="A87" s="83" t="s">
        <v>136</v>
      </c>
      <c r="B87" s="85" t="s">
        <v>137</v>
      </c>
      <c r="C87" s="69">
        <f>[8]С3!F18</f>
        <v>15</v>
      </c>
    </row>
    <row r="88" spans="1:3" s="70" customFormat="1" ht="17.25" x14ac:dyDescent="0.2">
      <c r="A88" s="83" t="s">
        <v>138</v>
      </c>
      <c r="B88" s="35" t="s">
        <v>139</v>
      </c>
      <c r="C88" s="36">
        <f>[8]С3!F19</f>
        <v>3487.1555421534131</v>
      </c>
    </row>
    <row r="89" spans="1:3" s="70" customFormat="1" ht="55.5" x14ac:dyDescent="0.2">
      <c r="A89" s="83" t="s">
        <v>140</v>
      </c>
      <c r="B89" s="57" t="s">
        <v>141</v>
      </c>
      <c r="C89" s="86">
        <f>[8]С3!F20</f>
        <v>2.1999999999999999E-2</v>
      </c>
    </row>
    <row r="90" spans="1:3" s="70" customFormat="1" ht="14.25" x14ac:dyDescent="0.2">
      <c r="A90" s="83" t="s">
        <v>142</v>
      </c>
      <c r="B90" s="63" t="s">
        <v>86</v>
      </c>
      <c r="C90" s="69">
        <f>[8]С3!F21</f>
        <v>10</v>
      </c>
    </row>
    <row r="91" spans="1:3" s="70" customFormat="1" ht="17.25" x14ac:dyDescent="0.2">
      <c r="A91" s="83" t="s">
        <v>143</v>
      </c>
      <c r="B91" s="35" t="s">
        <v>144</v>
      </c>
      <c r="C91" s="36">
        <f>[8]С3!F22</f>
        <v>5.8992660675016593</v>
      </c>
    </row>
    <row r="92" spans="1:3" s="70" customFormat="1" ht="55.5" x14ac:dyDescent="0.2">
      <c r="A92" s="83" t="s">
        <v>145</v>
      </c>
      <c r="B92" s="57" t="s">
        <v>146</v>
      </c>
      <c r="C92" s="86">
        <f>[8]С3!F23</f>
        <v>3.0000000000000001E-3</v>
      </c>
    </row>
    <row r="93" spans="1:3" s="70" customFormat="1" ht="27.75" thickBot="1" x14ac:dyDescent="0.25">
      <c r="A93" s="87" t="s">
        <v>147</v>
      </c>
      <c r="B93" s="88" t="s">
        <v>247</v>
      </c>
      <c r="C93" s="89">
        <f>[8]С3!F24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[8]С4!F16</f>
        <v>1652.5</v>
      </c>
    </row>
    <row r="97" spans="1:3" ht="30" x14ac:dyDescent="0.2">
      <c r="A97" s="64" t="s">
        <v>152</v>
      </c>
      <c r="B97" s="63" t="s">
        <v>249</v>
      </c>
      <c r="C97" s="36">
        <f>[8]С4!F17</f>
        <v>73547</v>
      </c>
    </row>
    <row r="98" spans="1:3" ht="17.25" x14ac:dyDescent="0.2">
      <c r="A98" s="64" t="s">
        <v>154</v>
      </c>
      <c r="B98" s="63" t="s">
        <v>155</v>
      </c>
      <c r="C98" s="44">
        <f>[8]С4!F18</f>
        <v>0.02</v>
      </c>
    </row>
    <row r="99" spans="1:3" ht="30" x14ac:dyDescent="0.2">
      <c r="A99" s="64" t="s">
        <v>156</v>
      </c>
      <c r="B99" s="63" t="s">
        <v>157</v>
      </c>
      <c r="C99" s="36">
        <f>[8]С4!F19</f>
        <v>12104</v>
      </c>
    </row>
    <row r="100" spans="1:3" ht="31.5" x14ac:dyDescent="0.2">
      <c r="A100" s="64" t="s">
        <v>158</v>
      </c>
      <c r="B100" s="63" t="s">
        <v>159</v>
      </c>
      <c r="C100" s="44">
        <f>[8]С4!F20</f>
        <v>1.4999999999999999E-2</v>
      </c>
    </row>
    <row r="101" spans="1:3" ht="30" x14ac:dyDescent="0.2">
      <c r="A101" s="64" t="s">
        <v>160</v>
      </c>
      <c r="B101" s="35" t="s">
        <v>250</v>
      </c>
      <c r="C101" s="36">
        <f>[8]С4!F21</f>
        <v>1933.1949342509995</v>
      </c>
    </row>
    <row r="102" spans="1:3" ht="24" customHeight="1" x14ac:dyDescent="0.2">
      <c r="A102" s="64" t="s">
        <v>162</v>
      </c>
      <c r="B102" s="57" t="s">
        <v>163</v>
      </c>
      <c r="C102" s="37">
        <f>IF([8]С4.2!F8="да",[8]С4.2!D21,[8]С4.2!D15)</f>
        <v>0</v>
      </c>
    </row>
    <row r="103" spans="1:3" ht="68.25" x14ac:dyDescent="0.2">
      <c r="A103" s="64" t="s">
        <v>164</v>
      </c>
      <c r="B103" s="57" t="s">
        <v>165</v>
      </c>
      <c r="C103" s="36">
        <f>[8]С4!F22</f>
        <v>3.6112641666666665</v>
      </c>
    </row>
    <row r="104" spans="1:3" ht="30" x14ac:dyDescent="0.2">
      <c r="A104" s="64" t="s">
        <v>166</v>
      </c>
      <c r="B104" s="63" t="s">
        <v>251</v>
      </c>
      <c r="C104" s="36">
        <f>[8]С4!F23</f>
        <v>180</v>
      </c>
    </row>
    <row r="105" spans="1:3" ht="14.25" x14ac:dyDescent="0.2">
      <c r="A105" s="64" t="s">
        <v>168</v>
      </c>
      <c r="B105" s="57" t="s">
        <v>169</v>
      </c>
      <c r="C105" s="36">
        <f>[8]С4!F24</f>
        <v>8497.1999999999989</v>
      </c>
    </row>
    <row r="106" spans="1:3" ht="14.25" x14ac:dyDescent="0.2">
      <c r="A106" s="64" t="s">
        <v>170</v>
      </c>
      <c r="B106" s="63" t="s">
        <v>171</v>
      </c>
      <c r="C106" s="44">
        <f>[8]С4!F25</f>
        <v>0.35</v>
      </c>
    </row>
    <row r="107" spans="1:3" ht="17.25" x14ac:dyDescent="0.2">
      <c r="A107" s="64" t="s">
        <v>172</v>
      </c>
      <c r="B107" s="35" t="s">
        <v>173</v>
      </c>
      <c r="C107" s="36">
        <f>[8]С4!F26</f>
        <v>58.071779999999997</v>
      </c>
    </row>
    <row r="108" spans="1:3" ht="25.5" x14ac:dyDescent="0.2">
      <c r="A108" s="64" t="s">
        <v>174</v>
      </c>
      <c r="B108" s="57" t="s">
        <v>100</v>
      </c>
      <c r="C108" s="37">
        <f>[8]С4.3!E16</f>
        <v>0</v>
      </c>
    </row>
    <row r="109" spans="1:3" ht="25.5" x14ac:dyDescent="0.2">
      <c r="A109" s="64" t="s">
        <v>175</v>
      </c>
      <c r="B109" s="57" t="s">
        <v>176</v>
      </c>
      <c r="C109" s="36">
        <f>[8]С4.3!E17</f>
        <v>15.46</v>
      </c>
    </row>
    <row r="110" spans="1:3" ht="38.25" x14ac:dyDescent="0.2">
      <c r="A110" s="64" t="s">
        <v>177</v>
      </c>
      <c r="B110" s="57" t="s">
        <v>112</v>
      </c>
      <c r="C110" s="37">
        <f>[8]С4.3!E18</f>
        <v>0</v>
      </c>
    </row>
    <row r="111" spans="1:3" x14ac:dyDescent="0.2">
      <c r="A111" s="64" t="s">
        <v>178</v>
      </c>
      <c r="B111" s="57" t="s">
        <v>179</v>
      </c>
      <c r="C111" s="36">
        <f>[8]С4.3!E19</f>
        <v>18.89</v>
      </c>
    </row>
    <row r="112" spans="1:3" x14ac:dyDescent="0.2">
      <c r="A112" s="64" t="s">
        <v>180</v>
      </c>
      <c r="B112" s="63" t="s">
        <v>181</v>
      </c>
      <c r="C112" s="36">
        <f>[8]С4.3!E11</f>
        <v>1871</v>
      </c>
    </row>
    <row r="113" spans="1:3" x14ac:dyDescent="0.2">
      <c r="A113" s="64" t="s">
        <v>182</v>
      </c>
      <c r="B113" s="63" t="s">
        <v>183</v>
      </c>
      <c r="C113" s="56">
        <f>[8]С4.3!E12</f>
        <v>1636</v>
      </c>
    </row>
    <row r="114" spans="1:3" x14ac:dyDescent="0.2">
      <c r="A114" s="64" t="s">
        <v>184</v>
      </c>
      <c r="B114" s="63" t="s">
        <v>185</v>
      </c>
      <c r="C114" s="56">
        <f>[8]С4.3!E13</f>
        <v>204</v>
      </c>
    </row>
    <row r="115" spans="1:3" ht="30" x14ac:dyDescent="0.2">
      <c r="A115" s="64" t="s">
        <v>186</v>
      </c>
      <c r="B115" s="35" t="s">
        <v>252</v>
      </c>
      <c r="C115" s="36">
        <f>[8]С4!F27</f>
        <v>1603.1789008067842</v>
      </c>
    </row>
    <row r="116" spans="1:3" ht="25.5" x14ac:dyDescent="0.2">
      <c r="A116" s="64" t="s">
        <v>188</v>
      </c>
      <c r="B116" s="57" t="s">
        <v>230</v>
      </c>
      <c r="C116" s="36">
        <f>[8]С4!F28</f>
        <v>1231.3202003124302</v>
      </c>
    </row>
    <row r="117" spans="1:3" ht="42.75" x14ac:dyDescent="0.2">
      <c r="A117" s="64" t="s">
        <v>190</v>
      </c>
      <c r="B117" s="57" t="s">
        <v>191</v>
      </c>
      <c r="C117" s="36">
        <f>[8]С4!F29</f>
        <v>371.85870049435397</v>
      </c>
    </row>
    <row r="118" spans="1:3" ht="30" x14ac:dyDescent="0.2">
      <c r="A118" s="64" t="s">
        <v>192</v>
      </c>
      <c r="B118" s="43" t="s">
        <v>193</v>
      </c>
      <c r="C118" s="36">
        <f>[8]С4!F30</f>
        <v>2324.9880871950722</v>
      </c>
    </row>
    <row r="119" spans="1:3" ht="42.75" x14ac:dyDescent="0.2">
      <c r="A119" s="64" t="s">
        <v>231</v>
      </c>
      <c r="B119" s="94" t="s">
        <v>253</v>
      </c>
      <c r="C119" s="36">
        <f>[8]С4!F33</f>
        <v>1569.457372808886</v>
      </c>
    </row>
    <row r="120" spans="1:3" ht="30" x14ac:dyDescent="0.2">
      <c r="A120" s="64" t="s">
        <v>232</v>
      </c>
      <c r="B120" s="128" t="s">
        <v>254</v>
      </c>
      <c r="C120" s="36">
        <f>[8]С4!F35</f>
        <v>17.040680999999999</v>
      </c>
    </row>
    <row r="121" spans="1:3" ht="14.25" x14ac:dyDescent="0.2">
      <c r="A121" s="64" t="s">
        <v>233</v>
      </c>
      <c r="B121" s="60" t="s">
        <v>255</v>
      </c>
      <c r="C121" s="36">
        <f>[8]С4!F36</f>
        <v>14319.9</v>
      </c>
    </row>
    <row r="122" spans="1:3" ht="28.5" thickBot="1" x14ac:dyDescent="0.25">
      <c r="A122" s="79" t="s">
        <v>234</v>
      </c>
      <c r="B122" s="129" t="s">
        <v>256</v>
      </c>
      <c r="C122" s="89">
        <f>[8]С4!F37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[8]С5!F17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[8]С2!F37</f>
        <v>20.818139999999996</v>
      </c>
    </row>
    <row r="136" spans="1:3" ht="14.25" x14ac:dyDescent="0.2">
      <c r="A136" s="64" t="s">
        <v>214</v>
      </c>
      <c r="B136" s="136" t="s">
        <v>215</v>
      </c>
      <c r="C136" s="36">
        <f>[8]С2!F38</f>
        <v>7</v>
      </c>
    </row>
    <row r="137" spans="1:3" ht="17.25" x14ac:dyDescent="0.2">
      <c r="A137" s="64" t="s">
        <v>216</v>
      </c>
      <c r="B137" s="136" t="s">
        <v>217</v>
      </c>
      <c r="C137" s="36">
        <f>[8]С2!F40</f>
        <v>0.97</v>
      </c>
    </row>
    <row r="138" spans="1:3" ht="15" thickBot="1" x14ac:dyDescent="0.25">
      <c r="A138" s="79" t="s">
        <v>218</v>
      </c>
      <c r="B138" s="137" t="s">
        <v>219</v>
      </c>
      <c r="C138" s="50">
        <f>[8]С2!F42</f>
        <v>0.35</v>
      </c>
    </row>
    <row r="139" spans="1:3" s="92" customFormat="1" ht="13.5" thickBot="1" x14ac:dyDescent="0.25">
      <c r="A139" s="51"/>
      <c r="B139" s="52"/>
      <c r="C139" s="15"/>
    </row>
    <row r="140" spans="1:3" ht="30" x14ac:dyDescent="0.2">
      <c r="A140" s="90" t="s">
        <v>220</v>
      </c>
      <c r="B140" s="100" t="s">
        <v>258</v>
      </c>
      <c r="C140" s="138">
        <f>[8]С2!F35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[8]С2.5!$E$11</f>
        <v>-2.9000000000000026E-2</v>
      </c>
    </row>
    <row r="144" spans="1:3" x14ac:dyDescent="0.2">
      <c r="A144" s="103"/>
      <c r="B144" s="110">
        <f t="shared" ref="B144:B207" si="0">B143+1</f>
        <v>2021</v>
      </c>
      <c r="C144" s="143">
        <f>[8]С2.5!$F$11</f>
        <v>0.245</v>
      </c>
    </row>
    <row r="145" spans="1:3" x14ac:dyDescent="0.2">
      <c r="A145" s="103"/>
      <c r="B145" s="110">
        <f t="shared" si="0"/>
        <v>2022</v>
      </c>
      <c r="C145" s="143">
        <f>[8]С2.5!$G$11</f>
        <v>0.121</v>
      </c>
    </row>
    <row r="146" spans="1:3" ht="13.5" thickBot="1" x14ac:dyDescent="0.25">
      <c r="A146" s="103"/>
      <c r="B146" s="112">
        <f t="shared" si="0"/>
        <v>2023</v>
      </c>
      <c r="C146" s="144">
        <f>[8]С2.5!$H$11</f>
        <v>0.02</v>
      </c>
    </row>
    <row r="147" spans="1:3" hidden="1" x14ac:dyDescent="0.2">
      <c r="A147" s="103"/>
      <c r="B147" s="145">
        <f t="shared" si="0"/>
        <v>2024</v>
      </c>
      <c r="C147" s="146">
        <f>[8]С2.5!$I$11</f>
        <v>-2.93E-2</v>
      </c>
    </row>
    <row r="148" spans="1:3" hidden="1" x14ac:dyDescent="0.2">
      <c r="A148" s="103"/>
      <c r="B148" s="110">
        <f t="shared" si="0"/>
        <v>2025</v>
      </c>
      <c r="C148" s="143">
        <f>[8]С2.5!$J$11</f>
        <v>0.21215960863291</v>
      </c>
    </row>
    <row r="149" spans="1:3" hidden="1" x14ac:dyDescent="0.2">
      <c r="A149" s="103"/>
      <c r="B149" s="110">
        <f t="shared" si="0"/>
        <v>2026</v>
      </c>
      <c r="C149" s="143">
        <f>[8]С2.5!$K$11</f>
        <v>3.5813361771260002E-2</v>
      </c>
    </row>
    <row r="150" spans="1:3" hidden="1" x14ac:dyDescent="0.2">
      <c r="A150" s="103"/>
      <c r="B150" s="110">
        <f t="shared" si="0"/>
        <v>2027</v>
      </c>
      <c r="C150" s="143">
        <f>[8]С2.5!$L$11</f>
        <v>3.2682303599220003E-2</v>
      </c>
    </row>
    <row r="151" spans="1:3" hidden="1" x14ac:dyDescent="0.2">
      <c r="A151" s="103"/>
      <c r="B151" s="110">
        <f t="shared" si="0"/>
        <v>2028</v>
      </c>
      <c r="C151" s="143">
        <f>[8]С2.5!$M$11</f>
        <v>0</v>
      </c>
    </row>
    <row r="152" spans="1:3" hidden="1" x14ac:dyDescent="0.2">
      <c r="A152" s="103"/>
      <c r="B152" s="110">
        <f t="shared" si="0"/>
        <v>2029</v>
      </c>
      <c r="C152" s="143">
        <f>[8]С2.5!$N$11</f>
        <v>0</v>
      </c>
    </row>
    <row r="153" spans="1:3" hidden="1" x14ac:dyDescent="0.2">
      <c r="A153" s="103"/>
      <c r="B153" s="110">
        <f t="shared" si="0"/>
        <v>2030</v>
      </c>
      <c r="C153" s="143">
        <f>[8]С2.5!$O$11</f>
        <v>0</v>
      </c>
    </row>
    <row r="154" spans="1:3" hidden="1" x14ac:dyDescent="0.2">
      <c r="A154" s="103"/>
      <c r="B154" s="110">
        <f t="shared" si="0"/>
        <v>2031</v>
      </c>
      <c r="C154" s="143">
        <f>[8]С2.5!$P$11</f>
        <v>0</v>
      </c>
    </row>
    <row r="155" spans="1:3" hidden="1" x14ac:dyDescent="0.2">
      <c r="A155" s="92"/>
      <c r="B155" s="110">
        <f t="shared" si="0"/>
        <v>2032</v>
      </c>
      <c r="C155" s="143">
        <f>[8]С2.5!$Q$11</f>
        <v>0</v>
      </c>
    </row>
    <row r="156" spans="1:3" hidden="1" x14ac:dyDescent="0.2">
      <c r="A156" s="92"/>
      <c r="B156" s="110">
        <f t="shared" si="0"/>
        <v>2033</v>
      </c>
      <c r="C156" s="143">
        <f>[8]С2.5!$R$11</f>
        <v>0</v>
      </c>
    </row>
    <row r="157" spans="1:3" hidden="1" x14ac:dyDescent="0.2">
      <c r="B157" s="110">
        <f t="shared" si="0"/>
        <v>2034</v>
      </c>
      <c r="C157" s="143">
        <f>[8]С2.5!$S$11</f>
        <v>0</v>
      </c>
    </row>
    <row r="158" spans="1:3" hidden="1" x14ac:dyDescent="0.2">
      <c r="B158" s="110">
        <f t="shared" si="0"/>
        <v>2035</v>
      </c>
      <c r="C158" s="143">
        <f>[8]С2.5!$T$11</f>
        <v>0</v>
      </c>
    </row>
    <row r="159" spans="1:3" hidden="1" x14ac:dyDescent="0.2">
      <c r="B159" s="110">
        <f t="shared" si="0"/>
        <v>2036</v>
      </c>
      <c r="C159" s="143">
        <f>[8]С2.5!$U$11</f>
        <v>0</v>
      </c>
    </row>
    <row r="160" spans="1:3" hidden="1" x14ac:dyDescent="0.2">
      <c r="B160" s="110">
        <f t="shared" si="0"/>
        <v>2037</v>
      </c>
      <c r="C160" s="143">
        <f>[8]С2.5!$V$11</f>
        <v>0</v>
      </c>
    </row>
    <row r="161" spans="2:3" hidden="1" x14ac:dyDescent="0.2">
      <c r="B161" s="110">
        <f t="shared" si="0"/>
        <v>2038</v>
      </c>
      <c r="C161" s="143">
        <f>[8]С2.5!$W$11</f>
        <v>0</v>
      </c>
    </row>
    <row r="162" spans="2:3" hidden="1" x14ac:dyDescent="0.2">
      <c r="B162" s="110">
        <f t="shared" si="0"/>
        <v>2039</v>
      </c>
      <c r="C162" s="143">
        <f>[8]С2.5!$X$11</f>
        <v>0</v>
      </c>
    </row>
    <row r="163" spans="2:3" hidden="1" x14ac:dyDescent="0.2">
      <c r="B163" s="110">
        <f t="shared" si="0"/>
        <v>2040</v>
      </c>
      <c r="C163" s="143">
        <f>[8]С2.5!$Y$11</f>
        <v>0</v>
      </c>
    </row>
    <row r="164" spans="2:3" hidden="1" x14ac:dyDescent="0.2">
      <c r="B164" s="110">
        <f t="shared" si="0"/>
        <v>2041</v>
      </c>
      <c r="C164" s="143">
        <f>[8]С2.5!$Z$11</f>
        <v>0</v>
      </c>
    </row>
    <row r="165" spans="2:3" hidden="1" x14ac:dyDescent="0.2">
      <c r="B165" s="110">
        <f t="shared" si="0"/>
        <v>2042</v>
      </c>
      <c r="C165" s="143">
        <f>[8]С2.5!$AA$11</f>
        <v>0</v>
      </c>
    </row>
    <row r="166" spans="2:3" hidden="1" x14ac:dyDescent="0.2">
      <c r="B166" s="110">
        <f t="shared" si="0"/>
        <v>2043</v>
      </c>
      <c r="C166" s="143">
        <f>[8]С2.5!$AB$11</f>
        <v>0</v>
      </c>
    </row>
    <row r="167" spans="2:3" hidden="1" x14ac:dyDescent="0.2">
      <c r="B167" s="110">
        <f t="shared" si="0"/>
        <v>2044</v>
      </c>
      <c r="C167" s="143">
        <f>[8]С2.5!$AC$11</f>
        <v>0</v>
      </c>
    </row>
    <row r="168" spans="2:3" hidden="1" x14ac:dyDescent="0.2">
      <c r="B168" s="110">
        <f t="shared" si="0"/>
        <v>2045</v>
      </c>
      <c r="C168" s="143">
        <f>[8]С2.5!$AD$11</f>
        <v>0</v>
      </c>
    </row>
    <row r="169" spans="2:3" hidden="1" x14ac:dyDescent="0.2">
      <c r="B169" s="110">
        <f t="shared" si="0"/>
        <v>2046</v>
      </c>
      <c r="C169" s="143">
        <f>[8]С2.5!$AE$11</f>
        <v>0</v>
      </c>
    </row>
    <row r="170" spans="2:3" hidden="1" x14ac:dyDescent="0.2">
      <c r="B170" s="110">
        <f t="shared" si="0"/>
        <v>2047</v>
      </c>
      <c r="C170" s="143">
        <f>[8]С2.5!$AF$11</f>
        <v>0</v>
      </c>
    </row>
    <row r="171" spans="2:3" hidden="1" x14ac:dyDescent="0.2">
      <c r="B171" s="110">
        <f t="shared" si="0"/>
        <v>2048</v>
      </c>
      <c r="C171" s="143">
        <f>[8]С2.5!$AG$11</f>
        <v>0</v>
      </c>
    </row>
    <row r="172" spans="2:3" hidden="1" x14ac:dyDescent="0.2">
      <c r="B172" s="110">
        <f t="shared" si="0"/>
        <v>2049</v>
      </c>
      <c r="C172" s="143">
        <f>[8]С2.5!$AH$11</f>
        <v>0</v>
      </c>
    </row>
    <row r="173" spans="2:3" hidden="1" x14ac:dyDescent="0.2">
      <c r="B173" s="110">
        <f t="shared" si="0"/>
        <v>2050</v>
      </c>
      <c r="C173" s="143">
        <f>[8]С2.5!$AI$11</f>
        <v>0</v>
      </c>
    </row>
    <row r="174" spans="2:3" hidden="1" x14ac:dyDescent="0.2">
      <c r="B174" s="110">
        <f t="shared" si="0"/>
        <v>2051</v>
      </c>
      <c r="C174" s="143">
        <f>[8]С2.5!$AJ$11</f>
        <v>0</v>
      </c>
    </row>
    <row r="175" spans="2:3" hidden="1" x14ac:dyDescent="0.2">
      <c r="B175" s="110">
        <f t="shared" si="0"/>
        <v>2052</v>
      </c>
      <c r="C175" s="143">
        <f>[8]С2.5!$AK$11</f>
        <v>0</v>
      </c>
    </row>
    <row r="176" spans="2:3" hidden="1" x14ac:dyDescent="0.2">
      <c r="B176" s="110">
        <f t="shared" si="0"/>
        <v>2053</v>
      </c>
      <c r="C176" s="143">
        <f>[8]С2.5!$AL$11</f>
        <v>0</v>
      </c>
    </row>
    <row r="177" spans="2:3" hidden="1" x14ac:dyDescent="0.2">
      <c r="B177" s="110">
        <f t="shared" si="0"/>
        <v>2054</v>
      </c>
      <c r="C177" s="143">
        <f>[8]С2.5!$AM$11</f>
        <v>0</v>
      </c>
    </row>
    <row r="178" spans="2:3" hidden="1" x14ac:dyDescent="0.2">
      <c r="B178" s="110">
        <f t="shared" si="0"/>
        <v>2055</v>
      </c>
      <c r="C178" s="143">
        <f>[8]С2.5!$AN$11</f>
        <v>0</v>
      </c>
    </row>
    <row r="179" spans="2:3" hidden="1" x14ac:dyDescent="0.2">
      <c r="B179" s="110">
        <f t="shared" si="0"/>
        <v>2056</v>
      </c>
      <c r="C179" s="143">
        <f>[8]С2.5!$AO$11</f>
        <v>0</v>
      </c>
    </row>
    <row r="180" spans="2:3" hidden="1" x14ac:dyDescent="0.2">
      <c r="B180" s="110">
        <f t="shared" si="0"/>
        <v>2057</v>
      </c>
      <c r="C180" s="143">
        <f>[8]С2.5!$AP$11</f>
        <v>0</v>
      </c>
    </row>
    <row r="181" spans="2:3" hidden="1" x14ac:dyDescent="0.2">
      <c r="B181" s="110">
        <f t="shared" si="0"/>
        <v>2058</v>
      </c>
      <c r="C181" s="143">
        <f>[8]С2.5!$AQ$11</f>
        <v>0</v>
      </c>
    </row>
    <row r="182" spans="2:3" hidden="1" x14ac:dyDescent="0.2">
      <c r="B182" s="110">
        <f t="shared" si="0"/>
        <v>2059</v>
      </c>
      <c r="C182" s="143">
        <f>[8]С2.5!$AR$11</f>
        <v>0</v>
      </c>
    </row>
    <row r="183" spans="2:3" hidden="1" x14ac:dyDescent="0.2">
      <c r="B183" s="110">
        <f t="shared" si="0"/>
        <v>2060</v>
      </c>
      <c r="C183" s="143">
        <f>[8]С2.5!$AS$11</f>
        <v>0</v>
      </c>
    </row>
    <row r="184" spans="2:3" hidden="1" x14ac:dyDescent="0.2">
      <c r="B184" s="110">
        <f t="shared" si="0"/>
        <v>2061</v>
      </c>
      <c r="C184" s="143">
        <f>[8]С2.5!$AT$11</f>
        <v>0</v>
      </c>
    </row>
    <row r="185" spans="2:3" hidden="1" x14ac:dyDescent="0.2">
      <c r="B185" s="110">
        <f t="shared" si="0"/>
        <v>2062</v>
      </c>
      <c r="C185" s="143">
        <f>[8]С2.5!$AU$11</f>
        <v>0</v>
      </c>
    </row>
    <row r="186" spans="2:3" hidden="1" x14ac:dyDescent="0.2">
      <c r="B186" s="110">
        <f t="shared" si="0"/>
        <v>2063</v>
      </c>
      <c r="C186" s="143">
        <f>[8]С2.5!$AV$11</f>
        <v>0</v>
      </c>
    </row>
    <row r="187" spans="2:3" hidden="1" x14ac:dyDescent="0.2">
      <c r="B187" s="110">
        <f t="shared" si="0"/>
        <v>2064</v>
      </c>
      <c r="C187" s="143">
        <f>[8]С2.5!$AW$11</f>
        <v>0</v>
      </c>
    </row>
    <row r="188" spans="2:3" hidden="1" x14ac:dyDescent="0.2">
      <c r="B188" s="110">
        <f t="shared" si="0"/>
        <v>2065</v>
      </c>
      <c r="C188" s="143">
        <f>[8]С2.5!$AX$11</f>
        <v>0</v>
      </c>
    </row>
    <row r="189" spans="2:3" hidden="1" x14ac:dyDescent="0.2">
      <c r="B189" s="110">
        <f t="shared" si="0"/>
        <v>2066</v>
      </c>
      <c r="C189" s="143">
        <f>[8]С2.5!$AY$11</f>
        <v>0</v>
      </c>
    </row>
    <row r="190" spans="2:3" hidden="1" x14ac:dyDescent="0.2">
      <c r="B190" s="110">
        <f t="shared" si="0"/>
        <v>2067</v>
      </c>
      <c r="C190" s="143">
        <f>[8]С2.5!$AZ$11</f>
        <v>0</v>
      </c>
    </row>
    <row r="191" spans="2:3" hidden="1" x14ac:dyDescent="0.2">
      <c r="B191" s="110">
        <f t="shared" si="0"/>
        <v>2068</v>
      </c>
      <c r="C191" s="143">
        <f>[8]С2.5!$BA$11</f>
        <v>0</v>
      </c>
    </row>
    <row r="192" spans="2:3" hidden="1" x14ac:dyDescent="0.2">
      <c r="B192" s="110">
        <f t="shared" si="0"/>
        <v>2069</v>
      </c>
      <c r="C192" s="143">
        <f>[8]С2.5!$BB$11</f>
        <v>0</v>
      </c>
    </row>
    <row r="193" spans="2:3" hidden="1" x14ac:dyDescent="0.2">
      <c r="B193" s="110">
        <f t="shared" si="0"/>
        <v>2070</v>
      </c>
      <c r="C193" s="143">
        <f>[8]С2.5!$BC$11</f>
        <v>0</v>
      </c>
    </row>
    <row r="194" spans="2:3" hidden="1" x14ac:dyDescent="0.2">
      <c r="B194" s="110">
        <f t="shared" si="0"/>
        <v>2071</v>
      </c>
      <c r="C194" s="143">
        <f>[8]С2.5!$BD$11</f>
        <v>0</v>
      </c>
    </row>
    <row r="195" spans="2:3" hidden="1" x14ac:dyDescent="0.2">
      <c r="B195" s="110">
        <f t="shared" si="0"/>
        <v>2072</v>
      </c>
      <c r="C195" s="143">
        <f>[8]С2.5!$BE$11</f>
        <v>0</v>
      </c>
    </row>
    <row r="196" spans="2:3" hidden="1" x14ac:dyDescent="0.2">
      <c r="B196" s="110">
        <f t="shared" si="0"/>
        <v>2073</v>
      </c>
      <c r="C196" s="143">
        <f>[8]С2.5!$BF$11</f>
        <v>0</v>
      </c>
    </row>
    <row r="197" spans="2:3" hidden="1" x14ac:dyDescent="0.2">
      <c r="B197" s="110">
        <f t="shared" si="0"/>
        <v>2074</v>
      </c>
      <c r="C197" s="143">
        <f>[8]С2.5!$BG$11</f>
        <v>0</v>
      </c>
    </row>
    <row r="198" spans="2:3" hidden="1" x14ac:dyDescent="0.2">
      <c r="B198" s="110">
        <f t="shared" si="0"/>
        <v>2075</v>
      </c>
      <c r="C198" s="143">
        <f>[8]С2.5!$BH$11</f>
        <v>0</v>
      </c>
    </row>
    <row r="199" spans="2:3" hidden="1" x14ac:dyDescent="0.2">
      <c r="B199" s="110">
        <f t="shared" si="0"/>
        <v>2076</v>
      </c>
      <c r="C199" s="143">
        <f>[8]С2.5!$BI$11</f>
        <v>0</v>
      </c>
    </row>
    <row r="200" spans="2:3" hidden="1" x14ac:dyDescent="0.2">
      <c r="B200" s="110">
        <f t="shared" si="0"/>
        <v>2077</v>
      </c>
      <c r="C200" s="143">
        <f>[8]С2.5!$BJ$11</f>
        <v>0</v>
      </c>
    </row>
    <row r="201" spans="2:3" hidden="1" x14ac:dyDescent="0.2">
      <c r="B201" s="110">
        <f t="shared" si="0"/>
        <v>2078</v>
      </c>
      <c r="C201" s="143">
        <f>[8]С2.5!$BK$11</f>
        <v>0</v>
      </c>
    </row>
    <row r="202" spans="2:3" hidden="1" x14ac:dyDescent="0.2">
      <c r="B202" s="110">
        <f t="shared" si="0"/>
        <v>2079</v>
      </c>
      <c r="C202" s="143">
        <f>[8]С2.5!$BL$11</f>
        <v>0</v>
      </c>
    </row>
    <row r="203" spans="2:3" hidden="1" x14ac:dyDescent="0.2">
      <c r="B203" s="110">
        <f t="shared" si="0"/>
        <v>2080</v>
      </c>
      <c r="C203" s="143">
        <f>[8]С2.5!$BM$11</f>
        <v>0</v>
      </c>
    </row>
    <row r="204" spans="2:3" hidden="1" x14ac:dyDescent="0.2">
      <c r="B204" s="110">
        <f t="shared" si="0"/>
        <v>2081</v>
      </c>
      <c r="C204" s="143">
        <f>[8]С2.5!$BN$11</f>
        <v>0</v>
      </c>
    </row>
    <row r="205" spans="2:3" hidden="1" x14ac:dyDescent="0.2">
      <c r="B205" s="110">
        <f t="shared" si="0"/>
        <v>2082</v>
      </c>
      <c r="C205" s="143">
        <f>[8]С2.5!$BO$11</f>
        <v>0</v>
      </c>
    </row>
    <row r="206" spans="2:3" hidden="1" x14ac:dyDescent="0.2">
      <c r="B206" s="110">
        <f t="shared" si="0"/>
        <v>2083</v>
      </c>
      <c r="C206" s="143">
        <f>[8]С2.5!$BP$11</f>
        <v>0</v>
      </c>
    </row>
    <row r="207" spans="2:3" hidden="1" x14ac:dyDescent="0.2">
      <c r="B207" s="110">
        <f t="shared" si="0"/>
        <v>2084</v>
      </c>
      <c r="C207" s="143">
        <f>[8]С2.5!$BQ$11</f>
        <v>0</v>
      </c>
    </row>
    <row r="208" spans="2:3" hidden="1" x14ac:dyDescent="0.2">
      <c r="B208" s="110">
        <f t="shared" ref="B208:B223" si="1">B207+1</f>
        <v>2085</v>
      </c>
      <c r="C208" s="143">
        <f>[8]С2.5!$BR$11</f>
        <v>0</v>
      </c>
    </row>
    <row r="209" spans="2:3" hidden="1" x14ac:dyDescent="0.2">
      <c r="B209" s="110">
        <f t="shared" si="1"/>
        <v>2086</v>
      </c>
      <c r="C209" s="143">
        <f>[8]С2.5!$BS$11</f>
        <v>0</v>
      </c>
    </row>
    <row r="210" spans="2:3" hidden="1" x14ac:dyDescent="0.2">
      <c r="B210" s="110">
        <f t="shared" si="1"/>
        <v>2087</v>
      </c>
      <c r="C210" s="143">
        <f>[8]С2.5!$BT$11</f>
        <v>0</v>
      </c>
    </row>
    <row r="211" spans="2:3" hidden="1" x14ac:dyDescent="0.2">
      <c r="B211" s="110">
        <f t="shared" si="1"/>
        <v>2088</v>
      </c>
      <c r="C211" s="143">
        <f>[8]С2.5!$BU$11</f>
        <v>0</v>
      </c>
    </row>
    <row r="212" spans="2:3" hidden="1" x14ac:dyDescent="0.2">
      <c r="B212" s="110">
        <f t="shared" si="1"/>
        <v>2089</v>
      </c>
      <c r="C212" s="143">
        <f>[8]С2.5!$BV$11</f>
        <v>0</v>
      </c>
    </row>
    <row r="213" spans="2:3" hidden="1" x14ac:dyDescent="0.2">
      <c r="B213" s="110">
        <f t="shared" si="1"/>
        <v>2090</v>
      </c>
      <c r="C213" s="143">
        <f>[8]С2.5!$BW$11</f>
        <v>0</v>
      </c>
    </row>
    <row r="214" spans="2:3" hidden="1" x14ac:dyDescent="0.2">
      <c r="B214" s="110">
        <f t="shared" si="1"/>
        <v>2091</v>
      </c>
      <c r="C214" s="143">
        <f>[8]С2.5!$BX$11</f>
        <v>0</v>
      </c>
    </row>
    <row r="215" spans="2:3" hidden="1" x14ac:dyDescent="0.2">
      <c r="B215" s="110">
        <f t="shared" si="1"/>
        <v>2092</v>
      </c>
      <c r="C215" s="143">
        <f>[8]С2.5!$BY$11</f>
        <v>0</v>
      </c>
    </row>
    <row r="216" spans="2:3" hidden="1" x14ac:dyDescent="0.2">
      <c r="B216" s="110">
        <f t="shared" si="1"/>
        <v>2093</v>
      </c>
      <c r="C216" s="143">
        <f>[8]С2.5!$BZ$11</f>
        <v>0</v>
      </c>
    </row>
    <row r="217" spans="2:3" hidden="1" x14ac:dyDescent="0.2">
      <c r="B217" s="110">
        <f t="shared" si="1"/>
        <v>2094</v>
      </c>
      <c r="C217" s="143">
        <f>[8]С2.5!$CA$11</f>
        <v>0</v>
      </c>
    </row>
    <row r="218" spans="2:3" hidden="1" x14ac:dyDescent="0.2">
      <c r="B218" s="110">
        <f t="shared" si="1"/>
        <v>2095</v>
      </c>
      <c r="C218" s="143">
        <f>[8]С2.5!$CB$11</f>
        <v>0</v>
      </c>
    </row>
    <row r="219" spans="2:3" hidden="1" x14ac:dyDescent="0.2">
      <c r="B219" s="110">
        <f t="shared" si="1"/>
        <v>2096</v>
      </c>
      <c r="C219" s="143">
        <f>[8]С2.5!$CC$11</f>
        <v>0</v>
      </c>
    </row>
    <row r="220" spans="2:3" hidden="1" x14ac:dyDescent="0.2">
      <c r="B220" s="110">
        <f t="shared" si="1"/>
        <v>2097</v>
      </c>
      <c r="C220" s="143">
        <f>[8]С2.5!$CD$11</f>
        <v>0</v>
      </c>
    </row>
    <row r="221" spans="2:3" hidden="1" x14ac:dyDescent="0.2">
      <c r="B221" s="110">
        <f t="shared" si="1"/>
        <v>2098</v>
      </c>
      <c r="C221" s="143">
        <f>[8]С2.5!$CE$11</f>
        <v>0</v>
      </c>
    </row>
    <row r="222" spans="2:3" hidden="1" x14ac:dyDescent="0.2">
      <c r="B222" s="110">
        <f t="shared" si="1"/>
        <v>2099</v>
      </c>
      <c r="C222" s="143">
        <f>[8]С2.5!$CF$11</f>
        <v>0</v>
      </c>
    </row>
    <row r="223" spans="2:3" ht="13.5" hidden="1" thickBot="1" x14ac:dyDescent="0.25">
      <c r="B223" s="112">
        <f t="shared" si="1"/>
        <v>2100</v>
      </c>
      <c r="C223" s="144">
        <f>[8]С2.5!$CG$11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4" sqref="F4"/>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[9]И1!D13</f>
        <v>Субъект Российской Федерации</v>
      </c>
      <c r="C4" s="10" t="str">
        <f>[9]И1!E13</f>
        <v>Новосибирская область</v>
      </c>
    </row>
    <row r="5" spans="1:3" x14ac:dyDescent="0.2">
      <c r="A5" s="8"/>
      <c r="B5" s="9" t="str">
        <f>[9]И1!D14</f>
        <v>Тип муниципального образования (выберите из списка)</v>
      </c>
      <c r="C5" s="10" t="str">
        <f>[9]И1!E14</f>
        <v>село Новоярково</v>
      </c>
    </row>
    <row r="6" spans="1:3" x14ac:dyDescent="0.2">
      <c r="A6" s="8"/>
      <c r="B6" s="9" t="str">
        <f>IF([9]И1!E15="","",[9]И1!D15)</f>
        <v/>
      </c>
      <c r="C6" s="10" t="str">
        <f>IF([9]И1!E15="","",[9]И1!E15)</f>
        <v/>
      </c>
    </row>
    <row r="7" spans="1:3" x14ac:dyDescent="0.2">
      <c r="A7" s="8"/>
      <c r="B7" s="9" t="str">
        <f>[9]И1!D16</f>
        <v>Код ОКТМО</v>
      </c>
      <c r="C7" s="11" t="str">
        <f>[9]И1!E16</f>
        <v>50604416101</v>
      </c>
    </row>
    <row r="8" spans="1:3" x14ac:dyDescent="0.2">
      <c r="A8" s="8"/>
      <c r="B8" s="12" t="str">
        <f>[9]И1!D17</f>
        <v>Система теплоснабжения</v>
      </c>
      <c r="C8" s="13">
        <f>[9]И1!E17</f>
        <v>0</v>
      </c>
    </row>
    <row r="9" spans="1:3" x14ac:dyDescent="0.2">
      <c r="A9" s="8"/>
      <c r="B9" s="9" t="str">
        <f>[9]И1!D8</f>
        <v>Период регулирования (i)-й</v>
      </c>
      <c r="C9" s="14">
        <f>[9]И1!E8</f>
        <v>2023</v>
      </c>
    </row>
    <row r="10" spans="1:3" x14ac:dyDescent="0.2">
      <c r="A10" s="8"/>
      <c r="B10" s="9" t="str">
        <f>[9]И1!D9</f>
        <v>Период регулирования (i-1)-й</v>
      </c>
      <c r="C10" s="14">
        <f>[9]И1!E9</f>
        <v>2022</v>
      </c>
    </row>
    <row r="11" spans="1:3" x14ac:dyDescent="0.2">
      <c r="A11" s="8"/>
      <c r="B11" s="9" t="str">
        <f>[9]И1!D10</f>
        <v>Период регулирования (i-2)-й</v>
      </c>
      <c r="C11" s="14">
        <f>[9]И1!E10</f>
        <v>2021</v>
      </c>
    </row>
    <row r="12" spans="1:3" x14ac:dyDescent="0.2">
      <c r="A12" s="8"/>
      <c r="B12" s="9" t="str">
        <f>[9]И1!D11</f>
        <v>Базовый год (б)</v>
      </c>
      <c r="C12" s="14">
        <f>[9]И1!E11</f>
        <v>2019</v>
      </c>
    </row>
    <row r="13" spans="1:3"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4172.6623661525864</v>
      </c>
    </row>
    <row r="18" spans="1:3" ht="42.75" x14ac:dyDescent="0.2">
      <c r="A18" s="23" t="s">
        <v>8</v>
      </c>
      <c r="B18" s="26" t="s">
        <v>9</v>
      </c>
      <c r="C18" s="27">
        <f>[9]С1!F12</f>
        <v>1015.0649456841986</v>
      </c>
    </row>
    <row r="19" spans="1:3" ht="42.75" x14ac:dyDescent="0.2">
      <c r="A19" s="23" t="s">
        <v>10</v>
      </c>
      <c r="B19" s="26" t="s">
        <v>11</v>
      </c>
      <c r="C19" s="27">
        <f>[9]С2!F12</f>
        <v>2113.4880319770141</v>
      </c>
    </row>
    <row r="20" spans="1:3" ht="30" x14ac:dyDescent="0.2">
      <c r="A20" s="23" t="s">
        <v>12</v>
      </c>
      <c r="B20" s="26" t="s">
        <v>13</v>
      </c>
      <c r="C20" s="27">
        <f>[9]С3!F12</f>
        <v>505.81370335098825</v>
      </c>
    </row>
    <row r="21" spans="1:3" ht="42.75" x14ac:dyDescent="0.2">
      <c r="A21" s="23" t="s">
        <v>14</v>
      </c>
      <c r="B21" s="26" t="s">
        <v>235</v>
      </c>
      <c r="C21" s="27">
        <f>[9]С4!F12</f>
        <v>456.4787760001384</v>
      </c>
    </row>
    <row r="22" spans="1:3" ht="30" x14ac:dyDescent="0.2">
      <c r="A22" s="23" t="s">
        <v>16</v>
      </c>
      <c r="B22" s="26" t="s">
        <v>236</v>
      </c>
      <c r="C22" s="27">
        <f>[9]С5!F12</f>
        <v>81.816909140246793</v>
      </c>
    </row>
    <row r="23" spans="1:3" ht="43.5" thickBot="1" x14ac:dyDescent="0.25">
      <c r="A23" s="28" t="s">
        <v>18</v>
      </c>
      <c r="B23" s="29" t="s">
        <v>237</v>
      </c>
      <c r="C23" s="30" t="str">
        <f>[9]С6!F12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[9]С1.1!E16</f>
        <v>5100</v>
      </c>
    </row>
    <row r="29" spans="1:3" ht="42.75" x14ac:dyDescent="0.2">
      <c r="A29" s="23" t="s">
        <v>10</v>
      </c>
      <c r="B29" s="35" t="s">
        <v>238</v>
      </c>
      <c r="C29" s="36">
        <f>[9]С1.1!E27</f>
        <v>2729.34</v>
      </c>
    </row>
    <row r="30" spans="1:3" ht="17.25" x14ac:dyDescent="0.2">
      <c r="A30" s="23" t="s">
        <v>12</v>
      </c>
      <c r="B30" s="35" t="s">
        <v>29</v>
      </c>
      <c r="C30" s="38">
        <f>[9]С1.1!E19</f>
        <v>0.59499999999999997</v>
      </c>
    </row>
    <row r="31" spans="1:3" ht="17.25" x14ac:dyDescent="0.2">
      <c r="A31" s="23" t="s">
        <v>14</v>
      </c>
      <c r="B31" s="35" t="s">
        <v>30</v>
      </c>
      <c r="C31" s="38">
        <f>[9]С1.1!E20</f>
        <v>-0.113</v>
      </c>
    </row>
    <row r="32" spans="1:3" ht="30" x14ac:dyDescent="0.2">
      <c r="A32" s="23" t="s">
        <v>16</v>
      </c>
      <c r="B32" s="39" t="s">
        <v>239</v>
      </c>
      <c r="C32" s="124">
        <f>[9]С1!F13</f>
        <v>176.4</v>
      </c>
    </row>
    <row r="33" spans="1:3" x14ac:dyDescent="0.2">
      <c r="A33" s="23" t="s">
        <v>18</v>
      </c>
      <c r="B33" s="39" t="s">
        <v>32</v>
      </c>
      <c r="C33" s="41">
        <f>[9]С1!F16</f>
        <v>7000</v>
      </c>
    </row>
    <row r="34" spans="1:3" ht="14.25" x14ac:dyDescent="0.2">
      <c r="A34" s="23" t="s">
        <v>33</v>
      </c>
      <c r="B34" s="43" t="s">
        <v>240</v>
      </c>
      <c r="C34" s="44">
        <f>[9]С1!F17</f>
        <v>0.72857142857142854</v>
      </c>
    </row>
    <row r="35" spans="1:3" ht="15.75" x14ac:dyDescent="0.2">
      <c r="A35" s="125" t="s">
        <v>35</v>
      </c>
      <c r="B35" s="46" t="s">
        <v>36</v>
      </c>
      <c r="C35" s="44">
        <f>[9]С1!F20</f>
        <v>21.588411179999994</v>
      </c>
    </row>
    <row r="36" spans="1:3" ht="15.75" x14ac:dyDescent="0.2">
      <c r="A36" s="125" t="s">
        <v>37</v>
      </c>
      <c r="B36" s="47" t="s">
        <v>38</v>
      </c>
      <c r="C36" s="44">
        <f>[9]С1!F21</f>
        <v>20.818139999999996</v>
      </c>
    </row>
    <row r="37" spans="1:3" ht="14.25" x14ac:dyDescent="0.2">
      <c r="A37" s="125" t="s">
        <v>39</v>
      </c>
      <c r="B37" s="48" t="s">
        <v>40</v>
      </c>
      <c r="C37" s="44">
        <f>[9]С1!F22</f>
        <v>1.0369999999999999</v>
      </c>
    </row>
    <row r="38" spans="1:3" ht="53.25" thickBot="1" x14ac:dyDescent="0.25">
      <c r="A38" s="28" t="s">
        <v>41</v>
      </c>
      <c r="B38" s="49" t="s">
        <v>42</v>
      </c>
      <c r="C38" s="50">
        <f>[9]С1!F23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[9]С2.1!E12</f>
        <v>V</v>
      </c>
    </row>
    <row r="42" spans="1:3" ht="25.5" x14ac:dyDescent="0.2">
      <c r="A42" s="23" t="s">
        <v>47</v>
      </c>
      <c r="B42" s="35" t="s">
        <v>48</v>
      </c>
      <c r="C42" s="55" t="str">
        <f>[9]С2.1!E13</f>
        <v>6 и менее баллов</v>
      </c>
    </row>
    <row r="43" spans="1:3" ht="25.5" x14ac:dyDescent="0.2">
      <c r="A43" s="23" t="s">
        <v>49</v>
      </c>
      <c r="B43" s="35" t="s">
        <v>228</v>
      </c>
      <c r="C43" s="55" t="str">
        <f>[9]С2.1!E14</f>
        <v>от 200 до 500</v>
      </c>
    </row>
    <row r="44" spans="1:3" ht="25.5" x14ac:dyDescent="0.2">
      <c r="A44" s="23" t="s">
        <v>51</v>
      </c>
      <c r="B44" s="35" t="s">
        <v>229</v>
      </c>
      <c r="C44" s="56" t="str">
        <f>[9]С2.1!E15</f>
        <v>нет</v>
      </c>
    </row>
    <row r="45" spans="1:3" ht="30" x14ac:dyDescent="0.2">
      <c r="A45" s="23" t="s">
        <v>53</v>
      </c>
      <c r="B45" s="35" t="s">
        <v>54</v>
      </c>
      <c r="C45" s="36">
        <f>[9]С2!F18</f>
        <v>32402.627334033532</v>
      </c>
    </row>
    <row r="46" spans="1:3" ht="30" x14ac:dyDescent="0.2">
      <c r="A46" s="23" t="s">
        <v>55</v>
      </c>
      <c r="B46" s="57" t="s">
        <v>56</v>
      </c>
      <c r="C46" s="36">
        <f>IF([9]С2!F19&gt;0,[9]С2!F19,[9]С2!F20)</f>
        <v>23441.524932855718</v>
      </c>
    </row>
    <row r="47" spans="1:3" ht="25.5" x14ac:dyDescent="0.2">
      <c r="A47" s="23" t="s">
        <v>57</v>
      </c>
      <c r="B47" s="58" t="s">
        <v>58</v>
      </c>
      <c r="C47" s="36">
        <f>[9]С2.1!E19</f>
        <v>-38</v>
      </c>
    </row>
    <row r="48" spans="1:3" ht="25.5" x14ac:dyDescent="0.2">
      <c r="A48" s="23" t="s">
        <v>59</v>
      </c>
      <c r="B48" s="58" t="s">
        <v>60</v>
      </c>
      <c r="C48" s="36" t="str">
        <f>[9]С2.1!E22</f>
        <v>нет</v>
      </c>
    </row>
    <row r="49" spans="1:3" ht="38.25" x14ac:dyDescent="0.2">
      <c r="A49" s="23" t="s">
        <v>61</v>
      </c>
      <c r="B49" s="59" t="s">
        <v>62</v>
      </c>
      <c r="C49" s="36">
        <f>[9]С2.2!E10</f>
        <v>1287</v>
      </c>
    </row>
    <row r="50" spans="1:3" ht="25.5" x14ac:dyDescent="0.2">
      <c r="A50" s="23" t="s">
        <v>63</v>
      </c>
      <c r="B50" s="60" t="s">
        <v>64</v>
      </c>
      <c r="C50" s="36">
        <f>[9]С2.2!E12</f>
        <v>5.97</v>
      </c>
    </row>
    <row r="51" spans="1:3" ht="52.5" x14ac:dyDescent="0.2">
      <c r="A51" s="23" t="s">
        <v>65</v>
      </c>
      <c r="B51" s="61" t="s">
        <v>66</v>
      </c>
      <c r="C51" s="36">
        <f>[9]С2.2!E13</f>
        <v>1</v>
      </c>
    </row>
    <row r="52" spans="1:3" ht="27.75" x14ac:dyDescent="0.2">
      <c r="A52" s="23" t="s">
        <v>67</v>
      </c>
      <c r="B52" s="60" t="s">
        <v>68</v>
      </c>
      <c r="C52" s="36">
        <f>[9]С2.2!E14</f>
        <v>12104</v>
      </c>
    </row>
    <row r="53" spans="1:3" ht="25.5" x14ac:dyDescent="0.2">
      <c r="A53" s="23" t="s">
        <v>69</v>
      </c>
      <c r="B53" s="61" t="s">
        <v>70</v>
      </c>
      <c r="C53" s="38">
        <f>[9]С2.2!E15</f>
        <v>4.8000000000000001E-2</v>
      </c>
    </row>
    <row r="54" spans="1:3" x14ac:dyDescent="0.2">
      <c r="A54" s="23" t="s">
        <v>71</v>
      </c>
      <c r="B54" s="61" t="s">
        <v>72</v>
      </c>
      <c r="C54" s="36">
        <f>[9]С2.2!E16</f>
        <v>1</v>
      </c>
    </row>
    <row r="55" spans="1:3" ht="15.75" x14ac:dyDescent="0.2">
      <c r="A55" s="23" t="s">
        <v>73</v>
      </c>
      <c r="B55" s="63" t="s">
        <v>74</v>
      </c>
      <c r="C55" s="36">
        <f>[9]С2!F21</f>
        <v>1</v>
      </c>
    </row>
    <row r="56" spans="1:3" ht="30" x14ac:dyDescent="0.2">
      <c r="A56" s="64" t="s">
        <v>75</v>
      </c>
      <c r="B56" s="35" t="s">
        <v>241</v>
      </c>
      <c r="C56" s="36">
        <f>[9]С2!F13</f>
        <v>169640.22915965237</v>
      </c>
    </row>
    <row r="57" spans="1:3" ht="30" x14ac:dyDescent="0.2">
      <c r="A57" s="64" t="s">
        <v>77</v>
      </c>
      <c r="B57" s="63" t="s">
        <v>242</v>
      </c>
      <c r="C57" s="36">
        <f>[9]С2!F14</f>
        <v>113455</v>
      </c>
    </row>
    <row r="58" spans="1:3" ht="15.75" x14ac:dyDescent="0.2">
      <c r="A58" s="64" t="s">
        <v>79</v>
      </c>
      <c r="B58" s="65" t="s">
        <v>80</v>
      </c>
      <c r="C58" s="44">
        <f>[9]С2!F15</f>
        <v>1.071</v>
      </c>
    </row>
    <row r="59" spans="1:3" ht="15.75" x14ac:dyDescent="0.2">
      <c r="A59" s="64" t="s">
        <v>81</v>
      </c>
      <c r="B59" s="65" t="s">
        <v>82</v>
      </c>
      <c r="C59" s="44">
        <f>[9]С2!F16</f>
        <v>1</v>
      </c>
    </row>
    <row r="60" spans="1:3" ht="17.25" x14ac:dyDescent="0.2">
      <c r="A60" s="64" t="s">
        <v>83</v>
      </c>
      <c r="B60" s="63" t="s">
        <v>84</v>
      </c>
      <c r="C60" s="36">
        <f>[9]С2!F17</f>
        <v>1.01</v>
      </c>
    </row>
    <row r="61" spans="1:3" s="70" customFormat="1" ht="14.25" x14ac:dyDescent="0.2">
      <c r="A61" s="64" t="s">
        <v>85</v>
      </c>
      <c r="B61" s="68" t="s">
        <v>86</v>
      </c>
      <c r="C61" s="69">
        <f>[9]С2!F33</f>
        <v>10</v>
      </c>
    </row>
    <row r="62" spans="1:3" ht="30" x14ac:dyDescent="0.2">
      <c r="A62" s="64" t="s">
        <v>87</v>
      </c>
      <c r="B62" s="71" t="s">
        <v>88</v>
      </c>
      <c r="C62" s="36">
        <f>[9]С2!F26</f>
        <v>1966.4220225005531</v>
      </c>
    </row>
    <row r="63" spans="1:3" ht="17.25" x14ac:dyDescent="0.2">
      <c r="A63" s="64" t="s">
        <v>89</v>
      </c>
      <c r="B63" s="57" t="s">
        <v>243</v>
      </c>
      <c r="C63" s="36">
        <f>[9]С2!F27</f>
        <v>0.33871394199999999</v>
      </c>
    </row>
    <row r="64" spans="1:3" ht="17.25" x14ac:dyDescent="0.2">
      <c r="A64" s="64" t="s">
        <v>91</v>
      </c>
      <c r="B64" s="63" t="s">
        <v>244</v>
      </c>
      <c r="C64" s="69">
        <f>[9]С2!F28</f>
        <v>4200</v>
      </c>
    </row>
    <row r="65" spans="1:3" ht="42.75" x14ac:dyDescent="0.2">
      <c r="A65" s="64" t="s">
        <v>93</v>
      </c>
      <c r="B65" s="35" t="s">
        <v>245</v>
      </c>
      <c r="C65" s="36">
        <f>[9]С2!F22</f>
        <v>35717.748653137714</v>
      </c>
    </row>
    <row r="66" spans="1:3" ht="30" x14ac:dyDescent="0.2">
      <c r="A66" s="64" t="s">
        <v>95</v>
      </c>
      <c r="B66" s="65" t="s">
        <v>246</v>
      </c>
      <c r="C66" s="36">
        <f>[9]С2!F23</f>
        <v>1990</v>
      </c>
    </row>
    <row r="67" spans="1:3" ht="30" x14ac:dyDescent="0.2">
      <c r="A67" s="64" t="s">
        <v>97</v>
      </c>
      <c r="B67" s="57" t="s">
        <v>98</v>
      </c>
      <c r="C67" s="36">
        <f>[9]С2.1!E27</f>
        <v>14307.876789999998</v>
      </c>
    </row>
    <row r="68" spans="1:3" ht="38.25" x14ac:dyDescent="0.2">
      <c r="A68" s="64" t="s">
        <v>99</v>
      </c>
      <c r="B68" s="72" t="s">
        <v>100</v>
      </c>
      <c r="C68" s="56">
        <f>[9]С2.3!E21</f>
        <v>0</v>
      </c>
    </row>
    <row r="69" spans="1:3" ht="25.5" x14ac:dyDescent="0.2">
      <c r="A69" s="64" t="s">
        <v>101</v>
      </c>
      <c r="B69" s="73" t="s">
        <v>102</v>
      </c>
      <c r="C69" s="74">
        <f>[9]С2.3!E11</f>
        <v>9.89</v>
      </c>
    </row>
    <row r="70" spans="1:3" ht="25.5" x14ac:dyDescent="0.2">
      <c r="A70" s="64" t="s">
        <v>103</v>
      </c>
      <c r="B70" s="73" t="s">
        <v>104</v>
      </c>
      <c r="C70" s="69">
        <f>[9]С2.3!E13</f>
        <v>300</v>
      </c>
    </row>
    <row r="71" spans="1:3" ht="25.5" x14ac:dyDescent="0.2">
      <c r="A71" s="64" t="s">
        <v>105</v>
      </c>
      <c r="B71" s="72" t="s">
        <v>106</v>
      </c>
      <c r="C71" s="75">
        <f>IF([9]С2.3!E22&gt;0,[9]С2.3!E22,[9]С2.3!E14)</f>
        <v>61211</v>
      </c>
    </row>
    <row r="72" spans="1:3" ht="38.25" x14ac:dyDescent="0.2">
      <c r="A72" s="64" t="s">
        <v>107</v>
      </c>
      <c r="B72" s="72" t="s">
        <v>108</v>
      </c>
      <c r="C72" s="75">
        <f>IF([9]С2.3!E23&gt;0,[9]С2.3!E23,[9]С2.3!E15)</f>
        <v>45675</v>
      </c>
    </row>
    <row r="73" spans="1:3" ht="30" x14ac:dyDescent="0.2">
      <c r="A73" s="64" t="s">
        <v>109</v>
      </c>
      <c r="B73" s="57" t="s">
        <v>110</v>
      </c>
      <c r="C73" s="36">
        <f>[9]С2.1!E28</f>
        <v>9541.9567200000001</v>
      </c>
    </row>
    <row r="74" spans="1:3" ht="38.25" x14ac:dyDescent="0.2">
      <c r="A74" s="64" t="s">
        <v>111</v>
      </c>
      <c r="B74" s="72" t="s">
        <v>112</v>
      </c>
      <c r="C74" s="56">
        <f>[9]С2.3!E25</f>
        <v>0</v>
      </c>
    </row>
    <row r="75" spans="1:3" ht="25.5" x14ac:dyDescent="0.2">
      <c r="A75" s="64" t="s">
        <v>113</v>
      </c>
      <c r="B75" s="73" t="s">
        <v>114</v>
      </c>
      <c r="C75" s="74">
        <f>[9]С2.3!E12</f>
        <v>0.56000000000000005</v>
      </c>
    </row>
    <row r="76" spans="1:3" ht="25.5" x14ac:dyDescent="0.2">
      <c r="A76" s="64" t="s">
        <v>115</v>
      </c>
      <c r="B76" s="73" t="s">
        <v>104</v>
      </c>
      <c r="C76" s="69">
        <f>[9]С2.3!E13</f>
        <v>300</v>
      </c>
    </row>
    <row r="77" spans="1:3" ht="25.5" x14ac:dyDescent="0.2">
      <c r="A77" s="64" t="s">
        <v>116</v>
      </c>
      <c r="B77" s="76" t="s">
        <v>117</v>
      </c>
      <c r="C77" s="75">
        <f>IF([9]С2.3!E26&gt;0,[9]С2.3!E26,[9]С2.3!E16)</f>
        <v>65637</v>
      </c>
    </row>
    <row r="78" spans="1:3" ht="38.25" x14ac:dyDescent="0.2">
      <c r="A78" s="64" t="s">
        <v>118</v>
      </c>
      <c r="B78" s="76" t="s">
        <v>119</v>
      </c>
      <c r="C78" s="75">
        <f>IF([9]С2.3!E27&gt;0,[9]С2.3!E27,[9]С2.3!E17)</f>
        <v>31684</v>
      </c>
    </row>
    <row r="79" spans="1:3" ht="17.25" x14ac:dyDescent="0.2">
      <c r="A79" s="64" t="s">
        <v>122</v>
      </c>
      <c r="B79" s="35" t="s">
        <v>123</v>
      </c>
      <c r="C79" s="38">
        <f>[9]С2!F29</f>
        <v>0.128978033685065</v>
      </c>
    </row>
    <row r="80" spans="1:3" ht="30" x14ac:dyDescent="0.2">
      <c r="A80" s="64" t="s">
        <v>124</v>
      </c>
      <c r="B80" s="57" t="s">
        <v>125</v>
      </c>
      <c r="C80" s="77">
        <f>[9]С2!F30</f>
        <v>0.11668498168498169</v>
      </c>
    </row>
    <row r="81" spans="1:3" ht="17.25" x14ac:dyDescent="0.2">
      <c r="A81" s="64" t="s">
        <v>126</v>
      </c>
      <c r="B81" s="78" t="s">
        <v>127</v>
      </c>
      <c r="C81" s="38">
        <f>[9]С2!F31</f>
        <v>0.13880000000000001</v>
      </c>
    </row>
    <row r="82" spans="1:3" s="70" customFormat="1" ht="18" thickBot="1" x14ac:dyDescent="0.25">
      <c r="A82" s="79" t="s">
        <v>128</v>
      </c>
      <c r="B82" s="80" t="s">
        <v>129</v>
      </c>
      <c r="C82" s="81">
        <f>[9]С2!F32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[9]С3!F14</f>
        <v>7037.0456820584268</v>
      </c>
    </row>
    <row r="86" spans="1:3" s="70" customFormat="1" ht="42.75" x14ac:dyDescent="0.2">
      <c r="A86" s="83" t="s">
        <v>134</v>
      </c>
      <c r="B86" s="57" t="s">
        <v>135</v>
      </c>
      <c r="C86" s="84">
        <f>[9]С3!F15</f>
        <v>0.2</v>
      </c>
    </row>
    <row r="87" spans="1:3" s="70" customFormat="1" ht="14.25" x14ac:dyDescent="0.2">
      <c r="A87" s="83" t="s">
        <v>136</v>
      </c>
      <c r="B87" s="85" t="s">
        <v>137</v>
      </c>
      <c r="C87" s="69">
        <f>[9]С3!F18</f>
        <v>15</v>
      </c>
    </row>
    <row r="88" spans="1:3" s="70" customFormat="1" ht="17.25" x14ac:dyDescent="0.2">
      <c r="A88" s="83" t="s">
        <v>138</v>
      </c>
      <c r="B88" s="35" t="s">
        <v>139</v>
      </c>
      <c r="C88" s="36">
        <f>[9]С3!F19</f>
        <v>3487.1555421534131</v>
      </c>
    </row>
    <row r="89" spans="1:3" s="70" customFormat="1" ht="55.5" x14ac:dyDescent="0.2">
      <c r="A89" s="83" t="s">
        <v>140</v>
      </c>
      <c r="B89" s="57" t="s">
        <v>141</v>
      </c>
      <c r="C89" s="86">
        <f>[9]С3!F20</f>
        <v>2.1999999999999999E-2</v>
      </c>
    </row>
    <row r="90" spans="1:3" s="70" customFormat="1" ht="14.25" x14ac:dyDescent="0.2">
      <c r="A90" s="83" t="s">
        <v>142</v>
      </c>
      <c r="B90" s="63" t="s">
        <v>86</v>
      </c>
      <c r="C90" s="69">
        <f>[9]С3!F21</f>
        <v>10</v>
      </c>
    </row>
    <row r="91" spans="1:3" s="70" customFormat="1" ht="17.25" x14ac:dyDescent="0.2">
      <c r="A91" s="83" t="s">
        <v>143</v>
      </c>
      <c r="B91" s="35" t="s">
        <v>144</v>
      </c>
      <c r="C91" s="36">
        <f>[9]С3!F22</f>
        <v>5.8992660675016593</v>
      </c>
    </row>
    <row r="92" spans="1:3" s="70" customFormat="1" ht="55.5" x14ac:dyDescent="0.2">
      <c r="A92" s="83" t="s">
        <v>145</v>
      </c>
      <c r="B92" s="57" t="s">
        <v>146</v>
      </c>
      <c r="C92" s="86">
        <f>[9]С3!F23</f>
        <v>3.0000000000000001E-3</v>
      </c>
    </row>
    <row r="93" spans="1:3" s="70" customFormat="1" ht="27.75" thickBot="1" x14ac:dyDescent="0.25">
      <c r="A93" s="87" t="s">
        <v>147</v>
      </c>
      <c r="B93" s="88" t="s">
        <v>247</v>
      </c>
      <c r="C93" s="89">
        <f>[9]С3!F24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[9]С4!F16</f>
        <v>1652.5</v>
      </c>
    </row>
    <row r="97" spans="1:3" ht="30" x14ac:dyDescent="0.2">
      <c r="A97" s="64" t="s">
        <v>152</v>
      </c>
      <c r="B97" s="63" t="s">
        <v>249</v>
      </c>
      <c r="C97" s="36">
        <f>[9]С4!F17</f>
        <v>73547</v>
      </c>
    </row>
    <row r="98" spans="1:3" ht="17.25" x14ac:dyDescent="0.2">
      <c r="A98" s="64" t="s">
        <v>154</v>
      </c>
      <c r="B98" s="63" t="s">
        <v>155</v>
      </c>
      <c r="C98" s="44">
        <f>[9]С4!F18</f>
        <v>0.02</v>
      </c>
    </row>
    <row r="99" spans="1:3" ht="30" x14ac:dyDescent="0.2">
      <c r="A99" s="64" t="s">
        <v>156</v>
      </c>
      <c r="B99" s="63" t="s">
        <v>157</v>
      </c>
      <c r="C99" s="36">
        <f>[9]С4!F19</f>
        <v>12104</v>
      </c>
    </row>
    <row r="100" spans="1:3" ht="31.5" x14ac:dyDescent="0.2">
      <c r="A100" s="64" t="s">
        <v>158</v>
      </c>
      <c r="B100" s="63" t="s">
        <v>159</v>
      </c>
      <c r="C100" s="44">
        <f>[9]С4!F20</f>
        <v>1.4999999999999999E-2</v>
      </c>
    </row>
    <row r="101" spans="1:3" ht="30" x14ac:dyDescent="0.2">
      <c r="A101" s="64" t="s">
        <v>160</v>
      </c>
      <c r="B101" s="35" t="s">
        <v>250</v>
      </c>
      <c r="C101" s="36">
        <f>[9]С4!F21</f>
        <v>1933.1949342509995</v>
      </c>
    </row>
    <row r="102" spans="1:3" ht="24" customHeight="1" x14ac:dyDescent="0.2">
      <c r="A102" s="64" t="s">
        <v>162</v>
      </c>
      <c r="B102" s="57" t="s">
        <v>163</v>
      </c>
      <c r="C102" s="37">
        <f>IF([9]С4.2!F8="да",[9]С4.2!D21,[9]С4.2!D15)</f>
        <v>0</v>
      </c>
    </row>
    <row r="103" spans="1:3" ht="68.25" x14ac:dyDescent="0.2">
      <c r="A103" s="64" t="s">
        <v>164</v>
      </c>
      <c r="B103" s="57" t="s">
        <v>165</v>
      </c>
      <c r="C103" s="36">
        <f>[9]С4!F22</f>
        <v>3.6112641666666665</v>
      </c>
    </row>
    <row r="104" spans="1:3" ht="30" x14ac:dyDescent="0.2">
      <c r="A104" s="64" t="s">
        <v>166</v>
      </c>
      <c r="B104" s="63" t="s">
        <v>251</v>
      </c>
      <c r="C104" s="36">
        <f>[9]С4!F23</f>
        <v>180</v>
      </c>
    </row>
    <row r="105" spans="1:3" ht="14.25" x14ac:dyDescent="0.2">
      <c r="A105" s="64" t="s">
        <v>168</v>
      </c>
      <c r="B105" s="57" t="s">
        <v>169</v>
      </c>
      <c r="C105" s="36">
        <f>[9]С4!F24</f>
        <v>8497.1999999999989</v>
      </c>
    </row>
    <row r="106" spans="1:3" ht="14.25" x14ac:dyDescent="0.2">
      <c r="A106" s="64" t="s">
        <v>170</v>
      </c>
      <c r="B106" s="63" t="s">
        <v>171</v>
      </c>
      <c r="C106" s="44">
        <f>[9]С4!F25</f>
        <v>0.35</v>
      </c>
    </row>
    <row r="107" spans="1:3" ht="17.25" x14ac:dyDescent="0.2">
      <c r="A107" s="64" t="s">
        <v>172</v>
      </c>
      <c r="B107" s="35" t="s">
        <v>173</v>
      </c>
      <c r="C107" s="36">
        <f>[9]С4!F26</f>
        <v>57.054749999999999</v>
      </c>
    </row>
    <row r="108" spans="1:3" ht="25.5" x14ac:dyDescent="0.2">
      <c r="A108" s="64" t="s">
        <v>174</v>
      </c>
      <c r="B108" s="57" t="s">
        <v>100</v>
      </c>
      <c r="C108" s="37">
        <f>[9]С4.3!E16</f>
        <v>0</v>
      </c>
    </row>
    <row r="109" spans="1:3" ht="25.5" x14ac:dyDescent="0.2">
      <c r="A109" s="64" t="s">
        <v>175</v>
      </c>
      <c r="B109" s="57" t="s">
        <v>176</v>
      </c>
      <c r="C109" s="36">
        <f>[9]С4.3!E17</f>
        <v>15.17</v>
      </c>
    </row>
    <row r="110" spans="1:3" ht="38.25" x14ac:dyDescent="0.2">
      <c r="A110" s="64" t="s">
        <v>177</v>
      </c>
      <c r="B110" s="57" t="s">
        <v>112</v>
      </c>
      <c r="C110" s="37">
        <f>[9]С4.3!E18</f>
        <v>0</v>
      </c>
    </row>
    <row r="111" spans="1:3" x14ac:dyDescent="0.2">
      <c r="A111" s="64" t="s">
        <v>178</v>
      </c>
      <c r="B111" s="57" t="s">
        <v>179</v>
      </c>
      <c r="C111" s="36">
        <f>[9]С4.3!E19</f>
        <v>18.89</v>
      </c>
    </row>
    <row r="112" spans="1:3" x14ac:dyDescent="0.2">
      <c r="A112" s="64" t="s">
        <v>180</v>
      </c>
      <c r="B112" s="63" t="s">
        <v>181</v>
      </c>
      <c r="C112" s="36">
        <f>[9]С4.3!E11</f>
        <v>1871</v>
      </c>
    </row>
    <row r="113" spans="1:3" x14ac:dyDescent="0.2">
      <c r="A113" s="64" t="s">
        <v>182</v>
      </c>
      <c r="B113" s="63" t="s">
        <v>183</v>
      </c>
      <c r="C113" s="56">
        <f>[9]С4.3!E12</f>
        <v>1636</v>
      </c>
    </row>
    <row r="114" spans="1:3" x14ac:dyDescent="0.2">
      <c r="A114" s="64" t="s">
        <v>184</v>
      </c>
      <c r="B114" s="63" t="s">
        <v>185</v>
      </c>
      <c r="C114" s="56">
        <f>[9]С4.3!E13</f>
        <v>204</v>
      </c>
    </row>
    <row r="115" spans="1:3" ht="30" x14ac:dyDescent="0.2">
      <c r="A115" s="64" t="s">
        <v>186</v>
      </c>
      <c r="B115" s="35" t="s">
        <v>252</v>
      </c>
      <c r="C115" s="36">
        <f>[9]С4!F27</f>
        <v>1603.1789008067842</v>
      </c>
    </row>
    <row r="116" spans="1:3" ht="25.5" x14ac:dyDescent="0.2">
      <c r="A116" s="64" t="s">
        <v>188</v>
      </c>
      <c r="B116" s="57" t="s">
        <v>230</v>
      </c>
      <c r="C116" s="36">
        <f>[9]С4!F28</f>
        <v>1231.3202003124302</v>
      </c>
    </row>
    <row r="117" spans="1:3" ht="42.75" x14ac:dyDescent="0.2">
      <c r="A117" s="64" t="s">
        <v>190</v>
      </c>
      <c r="B117" s="57" t="s">
        <v>191</v>
      </c>
      <c r="C117" s="36">
        <f>[9]С4!F29</f>
        <v>371.85870049435397</v>
      </c>
    </row>
    <row r="118" spans="1:3" ht="30" x14ac:dyDescent="0.2">
      <c r="A118" s="64" t="s">
        <v>192</v>
      </c>
      <c r="B118" s="43" t="s">
        <v>193</v>
      </c>
      <c r="C118" s="36">
        <f>[9]С4!F30</f>
        <v>2251.7245950274391</v>
      </c>
    </row>
    <row r="119" spans="1:3" ht="42.75" x14ac:dyDescent="0.2">
      <c r="A119" s="64" t="s">
        <v>231</v>
      </c>
      <c r="B119" s="94" t="s">
        <v>253</v>
      </c>
      <c r="C119" s="36">
        <f>[9]С4!F33</f>
        <v>1496.2641713842229</v>
      </c>
    </row>
    <row r="120" spans="1:3" ht="30" x14ac:dyDescent="0.2">
      <c r="A120" s="64" t="s">
        <v>232</v>
      </c>
      <c r="B120" s="128" t="s">
        <v>254</v>
      </c>
      <c r="C120" s="36">
        <f>[9]С4!F35</f>
        <v>17.040680999999999</v>
      </c>
    </row>
    <row r="121" spans="1:3" ht="14.25" x14ac:dyDescent="0.2">
      <c r="A121" s="64" t="s">
        <v>233</v>
      </c>
      <c r="B121" s="60" t="s">
        <v>255</v>
      </c>
      <c r="C121" s="36">
        <f>[9]С4!F36</f>
        <v>14319.9</v>
      </c>
    </row>
    <row r="122" spans="1:3" ht="28.5" thickBot="1" x14ac:dyDescent="0.25">
      <c r="A122" s="79" t="s">
        <v>234</v>
      </c>
      <c r="B122" s="129" t="s">
        <v>256</v>
      </c>
      <c r="C122" s="89">
        <f>[9]С4!F37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[9]С5!F17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[9]С2!F37</f>
        <v>20.818139999999996</v>
      </c>
    </row>
    <row r="136" spans="1:3" ht="14.25" x14ac:dyDescent="0.2">
      <c r="A136" s="64" t="s">
        <v>214</v>
      </c>
      <c r="B136" s="136" t="s">
        <v>215</v>
      </c>
      <c r="C136" s="36">
        <f>[9]С2!F38</f>
        <v>7</v>
      </c>
    </row>
    <row r="137" spans="1:3" ht="17.25" x14ac:dyDescent="0.2">
      <c r="A137" s="64" t="s">
        <v>216</v>
      </c>
      <c r="B137" s="136" t="s">
        <v>217</v>
      </c>
      <c r="C137" s="36">
        <f>[9]С2!F40</f>
        <v>0.97</v>
      </c>
    </row>
    <row r="138" spans="1:3" ht="15" thickBot="1" x14ac:dyDescent="0.25">
      <c r="A138" s="79" t="s">
        <v>218</v>
      </c>
      <c r="B138" s="137" t="s">
        <v>219</v>
      </c>
      <c r="C138" s="50">
        <f>[9]С2!F42</f>
        <v>0.35</v>
      </c>
    </row>
    <row r="139" spans="1:3" s="92" customFormat="1" ht="13.5" thickBot="1" x14ac:dyDescent="0.25">
      <c r="A139" s="51"/>
      <c r="B139" s="52"/>
      <c r="C139" s="15"/>
    </row>
    <row r="140" spans="1:3" ht="30" x14ac:dyDescent="0.2">
      <c r="A140" s="90" t="s">
        <v>220</v>
      </c>
      <c r="B140" s="100" t="s">
        <v>258</v>
      </c>
      <c r="C140" s="138">
        <f>[9]С2!F35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[9]С2.5!$E$11</f>
        <v>-2.9000000000000026E-2</v>
      </c>
    </row>
    <row r="144" spans="1:3" x14ac:dyDescent="0.2">
      <c r="A144" s="103"/>
      <c r="B144" s="110">
        <f t="shared" ref="B144:B207" si="0">B143+1</f>
        <v>2021</v>
      </c>
      <c r="C144" s="143">
        <f>[9]С2.5!$F$11</f>
        <v>0.245</v>
      </c>
    </row>
    <row r="145" spans="1:3" x14ac:dyDescent="0.2">
      <c r="A145" s="103"/>
      <c r="B145" s="110">
        <f t="shared" si="0"/>
        <v>2022</v>
      </c>
      <c r="C145" s="143">
        <f>[9]С2.5!$G$11</f>
        <v>0.121</v>
      </c>
    </row>
    <row r="146" spans="1:3" ht="13.5" thickBot="1" x14ac:dyDescent="0.25">
      <c r="A146" s="103"/>
      <c r="B146" s="112">
        <f t="shared" si="0"/>
        <v>2023</v>
      </c>
      <c r="C146" s="144">
        <f>[9]С2.5!$H$11</f>
        <v>0.02</v>
      </c>
    </row>
    <row r="147" spans="1:3" hidden="1" x14ac:dyDescent="0.2">
      <c r="A147" s="103"/>
      <c r="B147" s="145">
        <f t="shared" si="0"/>
        <v>2024</v>
      </c>
      <c r="C147" s="146">
        <f>[9]С2.5!$I$11</f>
        <v>-2.93E-2</v>
      </c>
    </row>
    <row r="148" spans="1:3" hidden="1" x14ac:dyDescent="0.2">
      <c r="A148" s="103"/>
      <c r="B148" s="110">
        <f t="shared" si="0"/>
        <v>2025</v>
      </c>
      <c r="C148" s="143">
        <f>[9]С2.5!$J$11</f>
        <v>0.21215960863291</v>
      </c>
    </row>
    <row r="149" spans="1:3" hidden="1" x14ac:dyDescent="0.2">
      <c r="A149" s="103"/>
      <c r="B149" s="110">
        <f t="shared" si="0"/>
        <v>2026</v>
      </c>
      <c r="C149" s="143">
        <f>[9]С2.5!$K$11</f>
        <v>3.5813361771260002E-2</v>
      </c>
    </row>
    <row r="150" spans="1:3" hidden="1" x14ac:dyDescent="0.2">
      <c r="A150" s="103"/>
      <c r="B150" s="110">
        <f t="shared" si="0"/>
        <v>2027</v>
      </c>
      <c r="C150" s="143">
        <f>[9]С2.5!$L$11</f>
        <v>3.2682303599220003E-2</v>
      </c>
    </row>
    <row r="151" spans="1:3" hidden="1" x14ac:dyDescent="0.2">
      <c r="A151" s="103"/>
      <c r="B151" s="110">
        <f t="shared" si="0"/>
        <v>2028</v>
      </c>
      <c r="C151" s="143">
        <f>[9]С2.5!$M$11</f>
        <v>0</v>
      </c>
    </row>
    <row r="152" spans="1:3" hidden="1" x14ac:dyDescent="0.2">
      <c r="A152" s="103"/>
      <c r="B152" s="110">
        <f t="shared" si="0"/>
        <v>2029</v>
      </c>
      <c r="C152" s="143">
        <f>[9]С2.5!$N$11</f>
        <v>0</v>
      </c>
    </row>
    <row r="153" spans="1:3" hidden="1" x14ac:dyDescent="0.2">
      <c r="A153" s="103"/>
      <c r="B153" s="110">
        <f t="shared" si="0"/>
        <v>2030</v>
      </c>
      <c r="C153" s="143">
        <f>[9]С2.5!$O$11</f>
        <v>0</v>
      </c>
    </row>
    <row r="154" spans="1:3" hidden="1" x14ac:dyDescent="0.2">
      <c r="A154" s="103"/>
      <c r="B154" s="110">
        <f t="shared" si="0"/>
        <v>2031</v>
      </c>
      <c r="C154" s="143">
        <f>[9]С2.5!$P$11</f>
        <v>0</v>
      </c>
    </row>
    <row r="155" spans="1:3" hidden="1" x14ac:dyDescent="0.2">
      <c r="A155" s="92"/>
      <c r="B155" s="110">
        <f t="shared" si="0"/>
        <v>2032</v>
      </c>
      <c r="C155" s="143">
        <f>[9]С2.5!$Q$11</f>
        <v>0</v>
      </c>
    </row>
    <row r="156" spans="1:3" hidden="1" x14ac:dyDescent="0.2">
      <c r="A156" s="92"/>
      <c r="B156" s="110">
        <f t="shared" si="0"/>
        <v>2033</v>
      </c>
      <c r="C156" s="143">
        <f>[9]С2.5!$R$11</f>
        <v>0</v>
      </c>
    </row>
    <row r="157" spans="1:3" hidden="1" x14ac:dyDescent="0.2">
      <c r="B157" s="110">
        <f t="shared" si="0"/>
        <v>2034</v>
      </c>
      <c r="C157" s="143">
        <f>[9]С2.5!$S$11</f>
        <v>0</v>
      </c>
    </row>
    <row r="158" spans="1:3" hidden="1" x14ac:dyDescent="0.2">
      <c r="B158" s="110">
        <f t="shared" si="0"/>
        <v>2035</v>
      </c>
      <c r="C158" s="143">
        <f>[9]С2.5!$T$11</f>
        <v>0</v>
      </c>
    </row>
    <row r="159" spans="1:3" hidden="1" x14ac:dyDescent="0.2">
      <c r="B159" s="110">
        <f t="shared" si="0"/>
        <v>2036</v>
      </c>
      <c r="C159" s="143">
        <f>[9]С2.5!$U$11</f>
        <v>0</v>
      </c>
    </row>
    <row r="160" spans="1:3" hidden="1" x14ac:dyDescent="0.2">
      <c r="B160" s="110">
        <f t="shared" si="0"/>
        <v>2037</v>
      </c>
      <c r="C160" s="143">
        <f>[9]С2.5!$V$11</f>
        <v>0</v>
      </c>
    </row>
    <row r="161" spans="2:3" hidden="1" x14ac:dyDescent="0.2">
      <c r="B161" s="110">
        <f t="shared" si="0"/>
        <v>2038</v>
      </c>
      <c r="C161" s="143">
        <f>[9]С2.5!$W$11</f>
        <v>0</v>
      </c>
    </row>
    <row r="162" spans="2:3" hidden="1" x14ac:dyDescent="0.2">
      <c r="B162" s="110">
        <f t="shared" si="0"/>
        <v>2039</v>
      </c>
      <c r="C162" s="143">
        <f>[9]С2.5!$X$11</f>
        <v>0</v>
      </c>
    </row>
    <row r="163" spans="2:3" hidden="1" x14ac:dyDescent="0.2">
      <c r="B163" s="110">
        <f t="shared" si="0"/>
        <v>2040</v>
      </c>
      <c r="C163" s="143">
        <f>[9]С2.5!$Y$11</f>
        <v>0</v>
      </c>
    </row>
    <row r="164" spans="2:3" hidden="1" x14ac:dyDescent="0.2">
      <c r="B164" s="110">
        <f t="shared" si="0"/>
        <v>2041</v>
      </c>
      <c r="C164" s="143">
        <f>[9]С2.5!$Z$11</f>
        <v>0</v>
      </c>
    </row>
    <row r="165" spans="2:3" hidden="1" x14ac:dyDescent="0.2">
      <c r="B165" s="110">
        <f t="shared" si="0"/>
        <v>2042</v>
      </c>
      <c r="C165" s="143">
        <f>[9]С2.5!$AA$11</f>
        <v>0</v>
      </c>
    </row>
    <row r="166" spans="2:3" hidden="1" x14ac:dyDescent="0.2">
      <c r="B166" s="110">
        <f t="shared" si="0"/>
        <v>2043</v>
      </c>
      <c r="C166" s="143">
        <f>[9]С2.5!$AB$11</f>
        <v>0</v>
      </c>
    </row>
    <row r="167" spans="2:3" hidden="1" x14ac:dyDescent="0.2">
      <c r="B167" s="110">
        <f t="shared" si="0"/>
        <v>2044</v>
      </c>
      <c r="C167" s="143">
        <f>[9]С2.5!$AC$11</f>
        <v>0</v>
      </c>
    </row>
    <row r="168" spans="2:3" hidden="1" x14ac:dyDescent="0.2">
      <c r="B168" s="110">
        <f t="shared" si="0"/>
        <v>2045</v>
      </c>
      <c r="C168" s="143">
        <f>[9]С2.5!$AD$11</f>
        <v>0</v>
      </c>
    </row>
    <row r="169" spans="2:3" hidden="1" x14ac:dyDescent="0.2">
      <c r="B169" s="110">
        <f t="shared" si="0"/>
        <v>2046</v>
      </c>
      <c r="C169" s="143">
        <f>[9]С2.5!$AE$11</f>
        <v>0</v>
      </c>
    </row>
    <row r="170" spans="2:3" hidden="1" x14ac:dyDescent="0.2">
      <c r="B170" s="110">
        <f t="shared" si="0"/>
        <v>2047</v>
      </c>
      <c r="C170" s="143">
        <f>[9]С2.5!$AF$11</f>
        <v>0</v>
      </c>
    </row>
    <row r="171" spans="2:3" hidden="1" x14ac:dyDescent="0.2">
      <c r="B171" s="110">
        <f t="shared" si="0"/>
        <v>2048</v>
      </c>
      <c r="C171" s="143">
        <f>[9]С2.5!$AG$11</f>
        <v>0</v>
      </c>
    </row>
    <row r="172" spans="2:3" hidden="1" x14ac:dyDescent="0.2">
      <c r="B172" s="110">
        <f t="shared" si="0"/>
        <v>2049</v>
      </c>
      <c r="C172" s="143">
        <f>[9]С2.5!$AH$11</f>
        <v>0</v>
      </c>
    </row>
    <row r="173" spans="2:3" hidden="1" x14ac:dyDescent="0.2">
      <c r="B173" s="110">
        <f t="shared" si="0"/>
        <v>2050</v>
      </c>
      <c r="C173" s="143">
        <f>[9]С2.5!$AI$11</f>
        <v>0</v>
      </c>
    </row>
    <row r="174" spans="2:3" hidden="1" x14ac:dyDescent="0.2">
      <c r="B174" s="110">
        <f t="shared" si="0"/>
        <v>2051</v>
      </c>
      <c r="C174" s="143">
        <f>[9]С2.5!$AJ$11</f>
        <v>0</v>
      </c>
    </row>
    <row r="175" spans="2:3" hidden="1" x14ac:dyDescent="0.2">
      <c r="B175" s="110">
        <f t="shared" si="0"/>
        <v>2052</v>
      </c>
      <c r="C175" s="143">
        <f>[9]С2.5!$AK$11</f>
        <v>0</v>
      </c>
    </row>
    <row r="176" spans="2:3" hidden="1" x14ac:dyDescent="0.2">
      <c r="B176" s="110">
        <f t="shared" si="0"/>
        <v>2053</v>
      </c>
      <c r="C176" s="143">
        <f>[9]С2.5!$AL$11</f>
        <v>0</v>
      </c>
    </row>
    <row r="177" spans="2:3" hidden="1" x14ac:dyDescent="0.2">
      <c r="B177" s="110">
        <f t="shared" si="0"/>
        <v>2054</v>
      </c>
      <c r="C177" s="143">
        <f>[9]С2.5!$AM$11</f>
        <v>0</v>
      </c>
    </row>
    <row r="178" spans="2:3" hidden="1" x14ac:dyDescent="0.2">
      <c r="B178" s="110">
        <f t="shared" si="0"/>
        <v>2055</v>
      </c>
      <c r="C178" s="143">
        <f>[9]С2.5!$AN$11</f>
        <v>0</v>
      </c>
    </row>
    <row r="179" spans="2:3" hidden="1" x14ac:dyDescent="0.2">
      <c r="B179" s="110">
        <f t="shared" si="0"/>
        <v>2056</v>
      </c>
      <c r="C179" s="143">
        <f>[9]С2.5!$AO$11</f>
        <v>0</v>
      </c>
    </row>
    <row r="180" spans="2:3" hidden="1" x14ac:dyDescent="0.2">
      <c r="B180" s="110">
        <f t="shared" si="0"/>
        <v>2057</v>
      </c>
      <c r="C180" s="143">
        <f>[9]С2.5!$AP$11</f>
        <v>0</v>
      </c>
    </row>
    <row r="181" spans="2:3" hidden="1" x14ac:dyDescent="0.2">
      <c r="B181" s="110">
        <f t="shared" si="0"/>
        <v>2058</v>
      </c>
      <c r="C181" s="143">
        <f>[9]С2.5!$AQ$11</f>
        <v>0</v>
      </c>
    </row>
    <row r="182" spans="2:3" hidden="1" x14ac:dyDescent="0.2">
      <c r="B182" s="110">
        <f t="shared" si="0"/>
        <v>2059</v>
      </c>
      <c r="C182" s="143">
        <f>[9]С2.5!$AR$11</f>
        <v>0</v>
      </c>
    </row>
    <row r="183" spans="2:3" hidden="1" x14ac:dyDescent="0.2">
      <c r="B183" s="110">
        <f t="shared" si="0"/>
        <v>2060</v>
      </c>
      <c r="C183" s="143">
        <f>[9]С2.5!$AS$11</f>
        <v>0</v>
      </c>
    </row>
    <row r="184" spans="2:3" hidden="1" x14ac:dyDescent="0.2">
      <c r="B184" s="110">
        <f t="shared" si="0"/>
        <v>2061</v>
      </c>
      <c r="C184" s="143">
        <f>[9]С2.5!$AT$11</f>
        <v>0</v>
      </c>
    </row>
    <row r="185" spans="2:3" hidden="1" x14ac:dyDescent="0.2">
      <c r="B185" s="110">
        <f t="shared" si="0"/>
        <v>2062</v>
      </c>
      <c r="C185" s="143">
        <f>[9]С2.5!$AU$11</f>
        <v>0</v>
      </c>
    </row>
    <row r="186" spans="2:3" hidden="1" x14ac:dyDescent="0.2">
      <c r="B186" s="110">
        <f t="shared" si="0"/>
        <v>2063</v>
      </c>
      <c r="C186" s="143">
        <f>[9]С2.5!$AV$11</f>
        <v>0</v>
      </c>
    </row>
    <row r="187" spans="2:3" hidden="1" x14ac:dyDescent="0.2">
      <c r="B187" s="110">
        <f t="shared" si="0"/>
        <v>2064</v>
      </c>
      <c r="C187" s="143">
        <f>[9]С2.5!$AW$11</f>
        <v>0</v>
      </c>
    </row>
    <row r="188" spans="2:3" hidden="1" x14ac:dyDescent="0.2">
      <c r="B188" s="110">
        <f t="shared" si="0"/>
        <v>2065</v>
      </c>
      <c r="C188" s="143">
        <f>[9]С2.5!$AX$11</f>
        <v>0</v>
      </c>
    </row>
    <row r="189" spans="2:3" hidden="1" x14ac:dyDescent="0.2">
      <c r="B189" s="110">
        <f t="shared" si="0"/>
        <v>2066</v>
      </c>
      <c r="C189" s="143">
        <f>[9]С2.5!$AY$11</f>
        <v>0</v>
      </c>
    </row>
    <row r="190" spans="2:3" hidden="1" x14ac:dyDescent="0.2">
      <c r="B190" s="110">
        <f t="shared" si="0"/>
        <v>2067</v>
      </c>
      <c r="C190" s="143">
        <f>[9]С2.5!$AZ$11</f>
        <v>0</v>
      </c>
    </row>
    <row r="191" spans="2:3" hidden="1" x14ac:dyDescent="0.2">
      <c r="B191" s="110">
        <f t="shared" si="0"/>
        <v>2068</v>
      </c>
      <c r="C191" s="143">
        <f>[9]С2.5!$BA$11</f>
        <v>0</v>
      </c>
    </row>
    <row r="192" spans="2:3" hidden="1" x14ac:dyDescent="0.2">
      <c r="B192" s="110">
        <f t="shared" si="0"/>
        <v>2069</v>
      </c>
      <c r="C192" s="143">
        <f>[9]С2.5!$BB$11</f>
        <v>0</v>
      </c>
    </row>
    <row r="193" spans="2:3" hidden="1" x14ac:dyDescent="0.2">
      <c r="B193" s="110">
        <f t="shared" si="0"/>
        <v>2070</v>
      </c>
      <c r="C193" s="143">
        <f>[9]С2.5!$BC$11</f>
        <v>0</v>
      </c>
    </row>
    <row r="194" spans="2:3" hidden="1" x14ac:dyDescent="0.2">
      <c r="B194" s="110">
        <f t="shared" si="0"/>
        <v>2071</v>
      </c>
      <c r="C194" s="143">
        <f>[9]С2.5!$BD$11</f>
        <v>0</v>
      </c>
    </row>
    <row r="195" spans="2:3" hidden="1" x14ac:dyDescent="0.2">
      <c r="B195" s="110">
        <f t="shared" si="0"/>
        <v>2072</v>
      </c>
      <c r="C195" s="143">
        <f>[9]С2.5!$BE$11</f>
        <v>0</v>
      </c>
    </row>
    <row r="196" spans="2:3" hidden="1" x14ac:dyDescent="0.2">
      <c r="B196" s="110">
        <f t="shared" si="0"/>
        <v>2073</v>
      </c>
      <c r="C196" s="143">
        <f>[9]С2.5!$BF$11</f>
        <v>0</v>
      </c>
    </row>
    <row r="197" spans="2:3" hidden="1" x14ac:dyDescent="0.2">
      <c r="B197" s="110">
        <f t="shared" si="0"/>
        <v>2074</v>
      </c>
      <c r="C197" s="143">
        <f>[9]С2.5!$BG$11</f>
        <v>0</v>
      </c>
    </row>
    <row r="198" spans="2:3" hidden="1" x14ac:dyDescent="0.2">
      <c r="B198" s="110">
        <f t="shared" si="0"/>
        <v>2075</v>
      </c>
      <c r="C198" s="143">
        <f>[9]С2.5!$BH$11</f>
        <v>0</v>
      </c>
    </row>
    <row r="199" spans="2:3" hidden="1" x14ac:dyDescent="0.2">
      <c r="B199" s="110">
        <f t="shared" si="0"/>
        <v>2076</v>
      </c>
      <c r="C199" s="143">
        <f>[9]С2.5!$BI$11</f>
        <v>0</v>
      </c>
    </row>
    <row r="200" spans="2:3" hidden="1" x14ac:dyDescent="0.2">
      <c r="B200" s="110">
        <f t="shared" si="0"/>
        <v>2077</v>
      </c>
      <c r="C200" s="143">
        <f>[9]С2.5!$BJ$11</f>
        <v>0</v>
      </c>
    </row>
    <row r="201" spans="2:3" hidden="1" x14ac:dyDescent="0.2">
      <c r="B201" s="110">
        <f t="shared" si="0"/>
        <v>2078</v>
      </c>
      <c r="C201" s="143">
        <f>[9]С2.5!$BK$11</f>
        <v>0</v>
      </c>
    </row>
    <row r="202" spans="2:3" hidden="1" x14ac:dyDescent="0.2">
      <c r="B202" s="110">
        <f t="shared" si="0"/>
        <v>2079</v>
      </c>
      <c r="C202" s="143">
        <f>[9]С2.5!$BL$11</f>
        <v>0</v>
      </c>
    </row>
    <row r="203" spans="2:3" hidden="1" x14ac:dyDescent="0.2">
      <c r="B203" s="110">
        <f t="shared" si="0"/>
        <v>2080</v>
      </c>
      <c r="C203" s="143">
        <f>[9]С2.5!$BM$11</f>
        <v>0</v>
      </c>
    </row>
    <row r="204" spans="2:3" hidden="1" x14ac:dyDescent="0.2">
      <c r="B204" s="110">
        <f t="shared" si="0"/>
        <v>2081</v>
      </c>
      <c r="C204" s="143">
        <f>[9]С2.5!$BN$11</f>
        <v>0</v>
      </c>
    </row>
    <row r="205" spans="2:3" hidden="1" x14ac:dyDescent="0.2">
      <c r="B205" s="110">
        <f t="shared" si="0"/>
        <v>2082</v>
      </c>
      <c r="C205" s="143">
        <f>[9]С2.5!$BO$11</f>
        <v>0</v>
      </c>
    </row>
    <row r="206" spans="2:3" hidden="1" x14ac:dyDescent="0.2">
      <c r="B206" s="110">
        <f t="shared" si="0"/>
        <v>2083</v>
      </c>
      <c r="C206" s="143">
        <f>[9]С2.5!$BP$11</f>
        <v>0</v>
      </c>
    </row>
    <row r="207" spans="2:3" hidden="1" x14ac:dyDescent="0.2">
      <c r="B207" s="110">
        <f t="shared" si="0"/>
        <v>2084</v>
      </c>
      <c r="C207" s="143">
        <f>[9]С2.5!$BQ$11</f>
        <v>0</v>
      </c>
    </row>
    <row r="208" spans="2:3" hidden="1" x14ac:dyDescent="0.2">
      <c r="B208" s="110">
        <f t="shared" ref="B208:B223" si="1">B207+1</f>
        <v>2085</v>
      </c>
      <c r="C208" s="143">
        <f>[9]С2.5!$BR$11</f>
        <v>0</v>
      </c>
    </row>
    <row r="209" spans="2:3" hidden="1" x14ac:dyDescent="0.2">
      <c r="B209" s="110">
        <f t="shared" si="1"/>
        <v>2086</v>
      </c>
      <c r="C209" s="143">
        <f>[9]С2.5!$BS$11</f>
        <v>0</v>
      </c>
    </row>
    <row r="210" spans="2:3" hidden="1" x14ac:dyDescent="0.2">
      <c r="B210" s="110">
        <f t="shared" si="1"/>
        <v>2087</v>
      </c>
      <c r="C210" s="143">
        <f>[9]С2.5!$BT$11</f>
        <v>0</v>
      </c>
    </row>
    <row r="211" spans="2:3" hidden="1" x14ac:dyDescent="0.2">
      <c r="B211" s="110">
        <f t="shared" si="1"/>
        <v>2088</v>
      </c>
      <c r="C211" s="143">
        <f>[9]С2.5!$BU$11</f>
        <v>0</v>
      </c>
    </row>
    <row r="212" spans="2:3" hidden="1" x14ac:dyDescent="0.2">
      <c r="B212" s="110">
        <f t="shared" si="1"/>
        <v>2089</v>
      </c>
      <c r="C212" s="143">
        <f>[9]С2.5!$BV$11</f>
        <v>0</v>
      </c>
    </row>
    <row r="213" spans="2:3" hidden="1" x14ac:dyDescent="0.2">
      <c r="B213" s="110">
        <f t="shared" si="1"/>
        <v>2090</v>
      </c>
      <c r="C213" s="143">
        <f>[9]С2.5!$BW$11</f>
        <v>0</v>
      </c>
    </row>
    <row r="214" spans="2:3" hidden="1" x14ac:dyDescent="0.2">
      <c r="B214" s="110">
        <f t="shared" si="1"/>
        <v>2091</v>
      </c>
      <c r="C214" s="143">
        <f>[9]С2.5!$BX$11</f>
        <v>0</v>
      </c>
    </row>
    <row r="215" spans="2:3" hidden="1" x14ac:dyDescent="0.2">
      <c r="B215" s="110">
        <f t="shared" si="1"/>
        <v>2092</v>
      </c>
      <c r="C215" s="143">
        <f>[9]С2.5!$BY$11</f>
        <v>0</v>
      </c>
    </row>
    <row r="216" spans="2:3" hidden="1" x14ac:dyDescent="0.2">
      <c r="B216" s="110">
        <f t="shared" si="1"/>
        <v>2093</v>
      </c>
      <c r="C216" s="143">
        <f>[9]С2.5!$BZ$11</f>
        <v>0</v>
      </c>
    </row>
    <row r="217" spans="2:3" hidden="1" x14ac:dyDescent="0.2">
      <c r="B217" s="110">
        <f t="shared" si="1"/>
        <v>2094</v>
      </c>
      <c r="C217" s="143">
        <f>[9]С2.5!$CA$11</f>
        <v>0</v>
      </c>
    </row>
    <row r="218" spans="2:3" hidden="1" x14ac:dyDescent="0.2">
      <c r="B218" s="110">
        <f t="shared" si="1"/>
        <v>2095</v>
      </c>
      <c r="C218" s="143">
        <f>[9]С2.5!$CB$11</f>
        <v>0</v>
      </c>
    </row>
    <row r="219" spans="2:3" hidden="1" x14ac:dyDescent="0.2">
      <c r="B219" s="110">
        <f t="shared" si="1"/>
        <v>2096</v>
      </c>
      <c r="C219" s="143">
        <f>[9]С2.5!$CC$11</f>
        <v>0</v>
      </c>
    </row>
    <row r="220" spans="2:3" hidden="1" x14ac:dyDescent="0.2">
      <c r="B220" s="110">
        <f t="shared" si="1"/>
        <v>2097</v>
      </c>
      <c r="C220" s="143">
        <f>[9]С2.5!$CD$11</f>
        <v>0</v>
      </c>
    </row>
    <row r="221" spans="2:3" hidden="1" x14ac:dyDescent="0.2">
      <c r="B221" s="110">
        <f t="shared" si="1"/>
        <v>2098</v>
      </c>
      <c r="C221" s="143">
        <f>[9]С2.5!$CE$11</f>
        <v>0</v>
      </c>
    </row>
    <row r="222" spans="2:3" hidden="1" x14ac:dyDescent="0.2">
      <c r="B222" s="110">
        <f t="shared" si="1"/>
        <v>2099</v>
      </c>
      <c r="C222" s="143">
        <f>[9]С2.5!$CF$11</f>
        <v>0</v>
      </c>
    </row>
    <row r="223" spans="2:3" ht="13.5" hidden="1" thickBot="1" x14ac:dyDescent="0.25">
      <c r="B223" s="112">
        <f t="shared" si="1"/>
        <v>2100</v>
      </c>
      <c r="C223" s="144">
        <f>[9]С2.5!$CG$11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G8" sqref="G8"/>
    </sheetView>
  </sheetViews>
  <sheetFormatPr defaultRowHeight="12.75" x14ac:dyDescent="0.2"/>
  <cols>
    <col min="1" max="1" width="9.140625" style="3" customWidth="1"/>
    <col min="2" max="2" width="100.5703125" style="3" customWidth="1"/>
    <col min="3" max="3" width="20.85546875" style="7"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17"/>
      <c r="B1" s="2" t="s">
        <v>225</v>
      </c>
      <c r="C1" s="2"/>
    </row>
    <row r="2" spans="1:3" x14ac:dyDescent="0.2">
      <c r="A2" s="1"/>
      <c r="B2" s="4" t="s">
        <v>1</v>
      </c>
      <c r="C2" s="5">
        <f ca="1">TODAY()</f>
        <v>44944</v>
      </c>
    </row>
    <row r="3" spans="1:3" x14ac:dyDescent="0.2">
      <c r="A3" s="1"/>
      <c r="B3" s="118" t="s">
        <v>2</v>
      </c>
    </row>
    <row r="4" spans="1:3" ht="25.5" x14ac:dyDescent="0.2">
      <c r="A4" s="8"/>
      <c r="B4" s="9" t="str">
        <f>[10]И1!D13</f>
        <v>Субъект Российской Федерации</v>
      </c>
      <c r="C4" s="10" t="str">
        <f>[10]И1!E13</f>
        <v>Новосибирская область</v>
      </c>
    </row>
    <row r="5" spans="1:3" x14ac:dyDescent="0.2">
      <c r="A5" s="8"/>
      <c r="B5" s="9" t="str">
        <f>[10]И1!D14</f>
        <v>Тип муниципального образования (выберите из списка)</v>
      </c>
      <c r="C5" s="10" t="str">
        <f>[10]И1!E14</f>
        <v>село Таскаево</v>
      </c>
    </row>
    <row r="6" spans="1:3" x14ac:dyDescent="0.2">
      <c r="A6" s="8"/>
      <c r="B6" s="9" t="str">
        <f>IF([10]И1!E15="","",[10]И1!D15)</f>
        <v/>
      </c>
      <c r="C6" s="10" t="str">
        <f>IF([10]И1!E15="","",[10]И1!E15)</f>
        <v/>
      </c>
    </row>
    <row r="7" spans="1:3" x14ac:dyDescent="0.2">
      <c r="A7" s="8"/>
      <c r="B7" s="9" t="str">
        <f>[10]И1!D16</f>
        <v>Код ОКТМО</v>
      </c>
      <c r="C7" s="11" t="str">
        <f>[10]И1!E16</f>
        <v>50604419101</v>
      </c>
    </row>
    <row r="8" spans="1:3" x14ac:dyDescent="0.2">
      <c r="A8" s="8"/>
      <c r="B8" s="12" t="str">
        <f>[10]И1!D17</f>
        <v>Система теплоснабжения</v>
      </c>
      <c r="C8" s="13">
        <f>[10]И1!E17</f>
        <v>0</v>
      </c>
    </row>
    <row r="9" spans="1:3" x14ac:dyDescent="0.2">
      <c r="A9" s="8"/>
      <c r="B9" s="9" t="str">
        <f>[10]И1!D8</f>
        <v>Период регулирования (i)-й</v>
      </c>
      <c r="C9" s="14">
        <f>[10]И1!E8</f>
        <v>2023</v>
      </c>
    </row>
    <row r="10" spans="1:3" x14ac:dyDescent="0.2">
      <c r="A10" s="8"/>
      <c r="B10" s="9" t="str">
        <f>[10]И1!D9</f>
        <v>Период регулирования (i-1)-й</v>
      </c>
      <c r="C10" s="14">
        <f>[10]И1!E9</f>
        <v>2022</v>
      </c>
    </row>
    <row r="11" spans="1:3" x14ac:dyDescent="0.2">
      <c r="A11" s="8"/>
      <c r="B11" s="9" t="str">
        <f>[10]И1!D10</f>
        <v>Период регулирования (i-2)-й</v>
      </c>
      <c r="C11" s="14">
        <f>[10]И1!E10</f>
        <v>2021</v>
      </c>
    </row>
    <row r="12" spans="1:3" x14ac:dyDescent="0.2">
      <c r="A12" s="8"/>
      <c r="B12" s="9" t="str">
        <f>[10]И1!D11</f>
        <v>Базовый год (б)</v>
      </c>
      <c r="C12" s="14">
        <f>[10]И1!E11</f>
        <v>2019</v>
      </c>
    </row>
    <row r="13" spans="1:3" ht="38.25" x14ac:dyDescent="0.2">
      <c r="A13" s="8"/>
      <c r="B13" s="9" t="str">
        <f>[10]И1!D18</f>
        <v>Вид топлива, использование которого преобладает в системе теплоснабжения</v>
      </c>
      <c r="C13" s="15" t="str">
        <f>[10]С1.1!E13</f>
        <v>уголь (вид угля не указан в топливном балансе)</v>
      </c>
    </row>
    <row r="14" spans="1:3" ht="31.7" customHeight="1" thickBot="1" x14ac:dyDescent="0.25">
      <c r="A14" s="119" t="s">
        <v>3</v>
      </c>
      <c r="B14" s="119"/>
      <c r="C14" s="119"/>
    </row>
    <row r="15" spans="1:3" x14ac:dyDescent="0.2">
      <c r="A15" s="17" t="s">
        <v>4</v>
      </c>
      <c r="B15" s="120" t="s">
        <v>5</v>
      </c>
      <c r="C15" s="121" t="s">
        <v>6</v>
      </c>
    </row>
    <row r="16" spans="1:3" x14ac:dyDescent="0.2">
      <c r="A16" s="20">
        <v>1</v>
      </c>
      <c r="B16" s="122">
        <v>2</v>
      </c>
      <c r="C16" s="123">
        <v>3</v>
      </c>
    </row>
    <row r="17" spans="1:3" x14ac:dyDescent="0.2">
      <c r="A17" s="23">
        <v>1</v>
      </c>
      <c r="B17" s="24" t="s">
        <v>7</v>
      </c>
      <c r="C17" s="25">
        <f>SUM(C18:C22)</f>
        <v>4135.9482127924903</v>
      </c>
    </row>
    <row r="18" spans="1:3" ht="42.75" x14ac:dyDescent="0.2">
      <c r="A18" s="23" t="s">
        <v>8</v>
      </c>
      <c r="B18" s="26" t="s">
        <v>9</v>
      </c>
      <c r="C18" s="27">
        <f>[10]С1!F12</f>
        <v>981.25101819198198</v>
      </c>
    </row>
    <row r="19" spans="1:3" ht="42.75" x14ac:dyDescent="0.2">
      <c r="A19" s="23" t="s">
        <v>10</v>
      </c>
      <c r="B19" s="26" t="s">
        <v>11</v>
      </c>
      <c r="C19" s="27">
        <f>[10]С2!F12</f>
        <v>2113.4880319770141</v>
      </c>
    </row>
    <row r="20" spans="1:3" ht="30" x14ac:dyDescent="0.2">
      <c r="A20" s="23" t="s">
        <v>12</v>
      </c>
      <c r="B20" s="26" t="s">
        <v>13</v>
      </c>
      <c r="C20" s="27">
        <f>[10]С3!F12</f>
        <v>505.81370335098825</v>
      </c>
    </row>
    <row r="21" spans="1:3" ht="42.75" x14ac:dyDescent="0.2">
      <c r="A21" s="23" t="s">
        <v>14</v>
      </c>
      <c r="B21" s="26" t="s">
        <v>235</v>
      </c>
      <c r="C21" s="27">
        <f>[10]С4!F12</f>
        <v>454.29843549226058</v>
      </c>
    </row>
    <row r="22" spans="1:3" ht="30" x14ac:dyDescent="0.2">
      <c r="A22" s="23" t="s">
        <v>16</v>
      </c>
      <c r="B22" s="26" t="s">
        <v>236</v>
      </c>
      <c r="C22" s="27">
        <f>[10]С5!F12</f>
        <v>81.097023780244896</v>
      </c>
    </row>
    <row r="23" spans="1:3" ht="43.5" thickBot="1" x14ac:dyDescent="0.25">
      <c r="A23" s="28" t="s">
        <v>18</v>
      </c>
      <c r="B23" s="29" t="s">
        <v>237</v>
      </c>
      <c r="C23" s="30" t="str">
        <f>[10]С6!F12</f>
        <v>-</v>
      </c>
    </row>
    <row r="24" spans="1:3" ht="13.5" thickBot="1" x14ac:dyDescent="0.25">
      <c r="A24" s="1"/>
    </row>
    <row r="25" spans="1:3" x14ac:dyDescent="0.2">
      <c r="A25" s="17" t="s">
        <v>4</v>
      </c>
      <c r="B25" s="31" t="s">
        <v>5</v>
      </c>
      <c r="C25" s="18" t="s">
        <v>6</v>
      </c>
    </row>
    <row r="26" spans="1:3" x14ac:dyDescent="0.2">
      <c r="A26" s="20">
        <v>1</v>
      </c>
      <c r="B26" s="32">
        <v>2</v>
      </c>
      <c r="C26" s="33">
        <v>3</v>
      </c>
    </row>
    <row r="27" spans="1:3" ht="30" customHeight="1" x14ac:dyDescent="0.2">
      <c r="A27" s="23">
        <v>1</v>
      </c>
      <c r="B27" s="34" t="s">
        <v>20</v>
      </c>
      <c r="C27" s="34"/>
    </row>
    <row r="28" spans="1:3" x14ac:dyDescent="0.2">
      <c r="A28" s="23" t="s">
        <v>8</v>
      </c>
      <c r="B28" s="35" t="s">
        <v>227</v>
      </c>
      <c r="C28" s="36">
        <f>[10]С1.1!E16</f>
        <v>5100</v>
      </c>
    </row>
    <row r="29" spans="1:3" ht="42.75" x14ac:dyDescent="0.2">
      <c r="A29" s="23" t="s">
        <v>10</v>
      </c>
      <c r="B29" s="35" t="s">
        <v>238</v>
      </c>
      <c r="C29" s="36">
        <f>[10]С1.1!E27</f>
        <v>2638.42</v>
      </c>
    </row>
    <row r="30" spans="1:3" ht="17.25" x14ac:dyDescent="0.2">
      <c r="A30" s="23" t="s">
        <v>12</v>
      </c>
      <c r="B30" s="35" t="s">
        <v>29</v>
      </c>
      <c r="C30" s="38">
        <f>[10]С1.1!E19</f>
        <v>0.59499999999999997</v>
      </c>
    </row>
    <row r="31" spans="1:3" ht="17.25" x14ac:dyDescent="0.2">
      <c r="A31" s="23" t="s">
        <v>14</v>
      </c>
      <c r="B31" s="35" t="s">
        <v>30</v>
      </c>
      <c r="C31" s="38">
        <f>[10]С1.1!E20</f>
        <v>-0.113</v>
      </c>
    </row>
    <row r="32" spans="1:3" ht="30" x14ac:dyDescent="0.2">
      <c r="A32" s="23" t="s">
        <v>16</v>
      </c>
      <c r="B32" s="39" t="s">
        <v>239</v>
      </c>
      <c r="C32" s="124">
        <f>[10]С1!F13</f>
        <v>176.4</v>
      </c>
    </row>
    <row r="33" spans="1:3" x14ac:dyDescent="0.2">
      <c r="A33" s="23" t="s">
        <v>18</v>
      </c>
      <c r="B33" s="39" t="s">
        <v>32</v>
      </c>
      <c r="C33" s="41">
        <f>[10]С1!F16</f>
        <v>7000</v>
      </c>
    </row>
    <row r="34" spans="1:3" ht="14.25" x14ac:dyDescent="0.2">
      <c r="A34" s="23" t="s">
        <v>33</v>
      </c>
      <c r="B34" s="43" t="s">
        <v>240</v>
      </c>
      <c r="C34" s="44">
        <f>[10]С1!F17</f>
        <v>0.72857142857142854</v>
      </c>
    </row>
    <row r="35" spans="1:3" ht="15.75" x14ac:dyDescent="0.2">
      <c r="A35" s="125" t="s">
        <v>35</v>
      </c>
      <c r="B35" s="46" t="s">
        <v>36</v>
      </c>
      <c r="C35" s="44">
        <f>[10]С1!F20</f>
        <v>21.588411179999994</v>
      </c>
    </row>
    <row r="36" spans="1:3" ht="15.75" x14ac:dyDescent="0.2">
      <c r="A36" s="125" t="s">
        <v>37</v>
      </c>
      <c r="B36" s="47" t="s">
        <v>38</v>
      </c>
      <c r="C36" s="44">
        <f>[10]С1!F21</f>
        <v>20.818139999999996</v>
      </c>
    </row>
    <row r="37" spans="1:3" ht="14.25" x14ac:dyDescent="0.2">
      <c r="A37" s="125" t="s">
        <v>39</v>
      </c>
      <c r="B37" s="48" t="s">
        <v>40</v>
      </c>
      <c r="C37" s="44">
        <f>[10]С1!F22</f>
        <v>1.0369999999999999</v>
      </c>
    </row>
    <row r="38" spans="1:3" ht="53.25" thickBot="1" x14ac:dyDescent="0.25">
      <c r="A38" s="28" t="s">
        <v>41</v>
      </c>
      <c r="B38" s="49" t="s">
        <v>42</v>
      </c>
      <c r="C38" s="50">
        <f>[10]С1!F23</f>
        <v>1.0469999999999999</v>
      </c>
    </row>
    <row r="39" spans="1:3" ht="13.5" thickBot="1" x14ac:dyDescent="0.25">
      <c r="A39" s="51"/>
      <c r="B39" s="126"/>
      <c r="C39" s="127"/>
    </row>
    <row r="40" spans="1:3" ht="30" customHeight="1" x14ac:dyDescent="0.2">
      <c r="A40" s="53" t="s">
        <v>43</v>
      </c>
      <c r="B40" s="54" t="s">
        <v>44</v>
      </c>
      <c r="C40" s="54"/>
    </row>
    <row r="41" spans="1:3" ht="25.5" x14ac:dyDescent="0.2">
      <c r="A41" s="23" t="s">
        <v>45</v>
      </c>
      <c r="B41" s="39" t="s">
        <v>46</v>
      </c>
      <c r="C41" s="55" t="str">
        <f>[10]С2.1!E12</f>
        <v>V</v>
      </c>
    </row>
    <row r="42" spans="1:3" ht="25.5" x14ac:dyDescent="0.2">
      <c r="A42" s="23" t="s">
        <v>47</v>
      </c>
      <c r="B42" s="35" t="s">
        <v>48</v>
      </c>
      <c r="C42" s="55" t="str">
        <f>[10]С2.1!E13</f>
        <v>6 и менее баллов</v>
      </c>
    </row>
    <row r="43" spans="1:3" ht="25.5" x14ac:dyDescent="0.2">
      <c r="A43" s="23" t="s">
        <v>49</v>
      </c>
      <c r="B43" s="35" t="s">
        <v>228</v>
      </c>
      <c r="C43" s="55" t="str">
        <f>[10]С2.1!E14</f>
        <v>от 200 до 500</v>
      </c>
    </row>
    <row r="44" spans="1:3" ht="25.5" x14ac:dyDescent="0.2">
      <c r="A44" s="23" t="s">
        <v>51</v>
      </c>
      <c r="B44" s="35" t="s">
        <v>229</v>
      </c>
      <c r="C44" s="56" t="str">
        <f>[10]С2.1!E15</f>
        <v>нет</v>
      </c>
    </row>
    <row r="45" spans="1:3" ht="30" x14ac:dyDescent="0.2">
      <c r="A45" s="23" t="s">
        <v>53</v>
      </c>
      <c r="B45" s="35" t="s">
        <v>54</v>
      </c>
      <c r="C45" s="36">
        <f>[10]С2!F18</f>
        <v>32402.627334033532</v>
      </c>
    </row>
    <row r="46" spans="1:3" ht="30" x14ac:dyDescent="0.2">
      <c r="A46" s="23" t="s">
        <v>55</v>
      </c>
      <c r="B46" s="57" t="s">
        <v>56</v>
      </c>
      <c r="C46" s="36">
        <f>IF([10]С2!F19&gt;0,[10]С2!F19,[10]С2!F20)</f>
        <v>23441.524932855718</v>
      </c>
    </row>
    <row r="47" spans="1:3" ht="25.5" x14ac:dyDescent="0.2">
      <c r="A47" s="23" t="s">
        <v>57</v>
      </c>
      <c r="B47" s="58" t="s">
        <v>58</v>
      </c>
      <c r="C47" s="36">
        <f>[10]С2.1!E19</f>
        <v>-38</v>
      </c>
    </row>
    <row r="48" spans="1:3" ht="25.5" x14ac:dyDescent="0.2">
      <c r="A48" s="23" t="s">
        <v>59</v>
      </c>
      <c r="B48" s="58" t="s">
        <v>60</v>
      </c>
      <c r="C48" s="36" t="str">
        <f>[10]С2.1!E22</f>
        <v>нет</v>
      </c>
    </row>
    <row r="49" spans="1:3" ht="38.25" x14ac:dyDescent="0.2">
      <c r="A49" s="23" t="s">
        <v>61</v>
      </c>
      <c r="B49" s="59" t="s">
        <v>62</v>
      </c>
      <c r="C49" s="36">
        <f>[10]С2.2!E10</f>
        <v>1287</v>
      </c>
    </row>
    <row r="50" spans="1:3" ht="25.5" x14ac:dyDescent="0.2">
      <c r="A50" s="23" t="s">
        <v>63</v>
      </c>
      <c r="B50" s="60" t="s">
        <v>64</v>
      </c>
      <c r="C50" s="36">
        <f>[10]С2.2!E12</f>
        <v>5.97</v>
      </c>
    </row>
    <row r="51" spans="1:3" ht="52.5" x14ac:dyDescent="0.2">
      <c r="A51" s="23" t="s">
        <v>65</v>
      </c>
      <c r="B51" s="61" t="s">
        <v>66</v>
      </c>
      <c r="C51" s="36">
        <f>[10]С2.2!E13</f>
        <v>1</v>
      </c>
    </row>
    <row r="52" spans="1:3" ht="27.75" x14ac:dyDescent="0.2">
      <c r="A52" s="23" t="s">
        <v>67</v>
      </c>
      <c r="B52" s="60" t="s">
        <v>68</v>
      </c>
      <c r="C52" s="36">
        <f>[10]С2.2!E14</f>
        <v>12104</v>
      </c>
    </row>
    <row r="53" spans="1:3" ht="25.5" x14ac:dyDescent="0.2">
      <c r="A53" s="23" t="s">
        <v>69</v>
      </c>
      <c r="B53" s="61" t="s">
        <v>70</v>
      </c>
      <c r="C53" s="38">
        <f>[10]С2.2!E15</f>
        <v>4.8000000000000001E-2</v>
      </c>
    </row>
    <row r="54" spans="1:3" x14ac:dyDescent="0.2">
      <c r="A54" s="23" t="s">
        <v>71</v>
      </c>
      <c r="B54" s="61" t="s">
        <v>72</v>
      </c>
      <c r="C54" s="36">
        <f>[10]С2.2!E16</f>
        <v>1</v>
      </c>
    </row>
    <row r="55" spans="1:3" ht="15.75" x14ac:dyDescent="0.2">
      <c r="A55" s="23" t="s">
        <v>73</v>
      </c>
      <c r="B55" s="63" t="s">
        <v>74</v>
      </c>
      <c r="C55" s="36">
        <f>[10]С2!F21</f>
        <v>1</v>
      </c>
    </row>
    <row r="56" spans="1:3" ht="30" x14ac:dyDescent="0.2">
      <c r="A56" s="64" t="s">
        <v>75</v>
      </c>
      <c r="B56" s="35" t="s">
        <v>241</v>
      </c>
      <c r="C56" s="36">
        <f>[10]С2!F13</f>
        <v>169640.22915965237</v>
      </c>
    </row>
    <row r="57" spans="1:3" ht="30" x14ac:dyDescent="0.2">
      <c r="A57" s="64" t="s">
        <v>77</v>
      </c>
      <c r="B57" s="63" t="s">
        <v>242</v>
      </c>
      <c r="C57" s="36">
        <f>[10]С2!F14</f>
        <v>113455</v>
      </c>
    </row>
    <row r="58" spans="1:3" ht="15.75" x14ac:dyDescent="0.2">
      <c r="A58" s="64" t="s">
        <v>79</v>
      </c>
      <c r="B58" s="65" t="s">
        <v>80</v>
      </c>
      <c r="C58" s="44">
        <f>[10]С2!F15</f>
        <v>1.071</v>
      </c>
    </row>
    <row r="59" spans="1:3" ht="15.75" x14ac:dyDescent="0.2">
      <c r="A59" s="64" t="s">
        <v>81</v>
      </c>
      <c r="B59" s="65" t="s">
        <v>82</v>
      </c>
      <c r="C59" s="44">
        <f>[10]С2!F16</f>
        <v>1</v>
      </c>
    </row>
    <row r="60" spans="1:3" ht="17.25" x14ac:dyDescent="0.2">
      <c r="A60" s="64" t="s">
        <v>83</v>
      </c>
      <c r="B60" s="63" t="s">
        <v>84</v>
      </c>
      <c r="C60" s="36">
        <f>[10]С2!F17</f>
        <v>1.01</v>
      </c>
    </row>
    <row r="61" spans="1:3" s="70" customFormat="1" ht="14.25" x14ac:dyDescent="0.2">
      <c r="A61" s="64" t="s">
        <v>85</v>
      </c>
      <c r="B61" s="68" t="s">
        <v>86</v>
      </c>
      <c r="C61" s="69">
        <f>[10]С2!F33</f>
        <v>10</v>
      </c>
    </row>
    <row r="62" spans="1:3" ht="30" x14ac:dyDescent="0.2">
      <c r="A62" s="64" t="s">
        <v>87</v>
      </c>
      <c r="B62" s="71" t="s">
        <v>88</v>
      </c>
      <c r="C62" s="36">
        <f>[10]С2!F26</f>
        <v>1966.4220225005531</v>
      </c>
    </row>
    <row r="63" spans="1:3" ht="17.25" x14ac:dyDescent="0.2">
      <c r="A63" s="64" t="s">
        <v>89</v>
      </c>
      <c r="B63" s="57" t="s">
        <v>243</v>
      </c>
      <c r="C63" s="36">
        <f>[10]С2!F27</f>
        <v>0.33871394199999999</v>
      </c>
    </row>
    <row r="64" spans="1:3" ht="17.25" x14ac:dyDescent="0.2">
      <c r="A64" s="64" t="s">
        <v>91</v>
      </c>
      <c r="B64" s="63" t="s">
        <v>244</v>
      </c>
      <c r="C64" s="69">
        <f>[10]С2!F28</f>
        <v>4200</v>
      </c>
    </row>
    <row r="65" spans="1:3" ht="42.75" x14ac:dyDescent="0.2">
      <c r="A65" s="64" t="s">
        <v>93</v>
      </c>
      <c r="B65" s="35" t="s">
        <v>245</v>
      </c>
      <c r="C65" s="36">
        <f>[10]С2!F22</f>
        <v>35717.748653137714</v>
      </c>
    </row>
    <row r="66" spans="1:3" ht="30" x14ac:dyDescent="0.2">
      <c r="A66" s="64" t="s">
        <v>95</v>
      </c>
      <c r="B66" s="65" t="s">
        <v>246</v>
      </c>
      <c r="C66" s="36">
        <f>[10]С2!F23</f>
        <v>1990</v>
      </c>
    </row>
    <row r="67" spans="1:3" ht="30" x14ac:dyDescent="0.2">
      <c r="A67" s="64" t="s">
        <v>97</v>
      </c>
      <c r="B67" s="57" t="s">
        <v>98</v>
      </c>
      <c r="C67" s="36">
        <f>[10]С2.1!E27</f>
        <v>14307.876789999998</v>
      </c>
    </row>
    <row r="68" spans="1:3" ht="38.25" x14ac:dyDescent="0.2">
      <c r="A68" s="64" t="s">
        <v>99</v>
      </c>
      <c r="B68" s="72" t="s">
        <v>100</v>
      </c>
      <c r="C68" s="56">
        <f>[10]С2.3!E21</f>
        <v>0</v>
      </c>
    </row>
    <row r="69" spans="1:3" ht="25.5" x14ac:dyDescent="0.2">
      <c r="A69" s="64" t="s">
        <v>101</v>
      </c>
      <c r="B69" s="73" t="s">
        <v>102</v>
      </c>
      <c r="C69" s="74">
        <f>[10]С2.3!E11</f>
        <v>9.89</v>
      </c>
    </row>
    <row r="70" spans="1:3" ht="25.5" x14ac:dyDescent="0.2">
      <c r="A70" s="64" t="s">
        <v>103</v>
      </c>
      <c r="B70" s="73" t="s">
        <v>104</v>
      </c>
      <c r="C70" s="69">
        <f>[10]С2.3!E13</f>
        <v>300</v>
      </c>
    </row>
    <row r="71" spans="1:3" ht="25.5" x14ac:dyDescent="0.2">
      <c r="A71" s="64" t="s">
        <v>105</v>
      </c>
      <c r="B71" s="72" t="s">
        <v>106</v>
      </c>
      <c r="C71" s="75">
        <f>IF([10]С2.3!E22&gt;0,[10]С2.3!E22,[10]С2.3!E14)</f>
        <v>61211</v>
      </c>
    </row>
    <row r="72" spans="1:3" ht="38.25" x14ac:dyDescent="0.2">
      <c r="A72" s="64" t="s">
        <v>107</v>
      </c>
      <c r="B72" s="72" t="s">
        <v>108</v>
      </c>
      <c r="C72" s="75">
        <f>IF([10]С2.3!E23&gt;0,[10]С2.3!E23,[10]С2.3!E15)</f>
        <v>45675</v>
      </c>
    </row>
    <row r="73" spans="1:3" ht="30" x14ac:dyDescent="0.2">
      <c r="A73" s="64" t="s">
        <v>109</v>
      </c>
      <c r="B73" s="57" t="s">
        <v>110</v>
      </c>
      <c r="C73" s="36">
        <f>[10]С2.1!E28</f>
        <v>9541.9567200000001</v>
      </c>
    </row>
    <row r="74" spans="1:3" ht="38.25" x14ac:dyDescent="0.2">
      <c r="A74" s="64" t="s">
        <v>111</v>
      </c>
      <c r="B74" s="72" t="s">
        <v>112</v>
      </c>
      <c r="C74" s="56">
        <f>[10]С2.3!E25</f>
        <v>0</v>
      </c>
    </row>
    <row r="75" spans="1:3" ht="25.5" x14ac:dyDescent="0.2">
      <c r="A75" s="64" t="s">
        <v>113</v>
      </c>
      <c r="B75" s="73" t="s">
        <v>114</v>
      </c>
      <c r="C75" s="74">
        <f>[10]С2.3!E12</f>
        <v>0.56000000000000005</v>
      </c>
    </row>
    <row r="76" spans="1:3" ht="25.5" x14ac:dyDescent="0.2">
      <c r="A76" s="64" t="s">
        <v>115</v>
      </c>
      <c r="B76" s="73" t="s">
        <v>104</v>
      </c>
      <c r="C76" s="69">
        <f>[10]С2.3!E13</f>
        <v>300</v>
      </c>
    </row>
    <row r="77" spans="1:3" ht="25.5" x14ac:dyDescent="0.2">
      <c r="A77" s="64" t="s">
        <v>116</v>
      </c>
      <c r="B77" s="76" t="s">
        <v>117</v>
      </c>
      <c r="C77" s="75">
        <f>IF([10]С2.3!E26&gt;0,[10]С2.3!E26,[10]С2.3!E16)</f>
        <v>65637</v>
      </c>
    </row>
    <row r="78" spans="1:3" ht="38.25" x14ac:dyDescent="0.2">
      <c r="A78" s="64" t="s">
        <v>118</v>
      </c>
      <c r="B78" s="76" t="s">
        <v>119</v>
      </c>
      <c r="C78" s="75">
        <f>IF([10]С2.3!E27&gt;0,[10]С2.3!E27,[10]С2.3!E17)</f>
        <v>31684</v>
      </c>
    </row>
    <row r="79" spans="1:3" ht="17.25" x14ac:dyDescent="0.2">
      <c r="A79" s="64" t="s">
        <v>122</v>
      </c>
      <c r="B79" s="35" t="s">
        <v>123</v>
      </c>
      <c r="C79" s="38">
        <f>[10]С2!F29</f>
        <v>0.128978033685065</v>
      </c>
    </row>
    <row r="80" spans="1:3" ht="30" x14ac:dyDescent="0.2">
      <c r="A80" s="64" t="s">
        <v>124</v>
      </c>
      <c r="B80" s="57" t="s">
        <v>125</v>
      </c>
      <c r="C80" s="77">
        <f>[10]С2!F30</f>
        <v>0.11668498168498169</v>
      </c>
    </row>
    <row r="81" spans="1:3" ht="17.25" x14ac:dyDescent="0.2">
      <c r="A81" s="64" t="s">
        <v>126</v>
      </c>
      <c r="B81" s="78" t="s">
        <v>127</v>
      </c>
      <c r="C81" s="38">
        <f>[10]С2!F31</f>
        <v>0.13880000000000001</v>
      </c>
    </row>
    <row r="82" spans="1:3" s="70" customFormat="1" ht="18" thickBot="1" x14ac:dyDescent="0.25">
      <c r="A82" s="79" t="s">
        <v>128</v>
      </c>
      <c r="B82" s="80" t="s">
        <v>129</v>
      </c>
      <c r="C82" s="81">
        <f>[10]С2!F32</f>
        <v>0.12640000000000001</v>
      </c>
    </row>
    <row r="83" spans="1:3" ht="13.5" thickBot="1" x14ac:dyDescent="0.25">
      <c r="A83" s="51"/>
      <c r="B83" s="52"/>
      <c r="C83" s="15"/>
    </row>
    <row r="84" spans="1:3" s="70" customFormat="1" ht="30" customHeight="1" x14ac:dyDescent="0.2">
      <c r="A84" s="82" t="s">
        <v>130</v>
      </c>
      <c r="B84" s="54" t="s">
        <v>131</v>
      </c>
      <c r="C84" s="54"/>
    </row>
    <row r="85" spans="1:3" s="70" customFormat="1" ht="30" x14ac:dyDescent="0.2">
      <c r="A85" s="83" t="s">
        <v>132</v>
      </c>
      <c r="B85" s="35" t="s">
        <v>133</v>
      </c>
      <c r="C85" s="36">
        <f>[10]С3!F14</f>
        <v>7037.0456820584268</v>
      </c>
    </row>
    <row r="86" spans="1:3" s="70" customFormat="1" ht="42.75" x14ac:dyDescent="0.2">
      <c r="A86" s="83" t="s">
        <v>134</v>
      </c>
      <c r="B86" s="57" t="s">
        <v>135</v>
      </c>
      <c r="C86" s="84">
        <f>[10]С3!F15</f>
        <v>0.2</v>
      </c>
    </row>
    <row r="87" spans="1:3" s="70" customFormat="1" ht="14.25" x14ac:dyDescent="0.2">
      <c r="A87" s="83" t="s">
        <v>136</v>
      </c>
      <c r="B87" s="85" t="s">
        <v>137</v>
      </c>
      <c r="C87" s="69">
        <f>[10]С3!F18</f>
        <v>15</v>
      </c>
    </row>
    <row r="88" spans="1:3" s="70" customFormat="1" ht="17.25" x14ac:dyDescent="0.2">
      <c r="A88" s="83" t="s">
        <v>138</v>
      </c>
      <c r="B88" s="35" t="s">
        <v>139</v>
      </c>
      <c r="C88" s="36">
        <f>[10]С3!F19</f>
        <v>3487.1555421534131</v>
      </c>
    </row>
    <row r="89" spans="1:3" s="70" customFormat="1" ht="55.5" x14ac:dyDescent="0.2">
      <c r="A89" s="83" t="s">
        <v>140</v>
      </c>
      <c r="B89" s="57" t="s">
        <v>141</v>
      </c>
      <c r="C89" s="86">
        <f>[10]С3!F20</f>
        <v>2.1999999999999999E-2</v>
      </c>
    </row>
    <row r="90" spans="1:3" s="70" customFormat="1" ht="14.25" x14ac:dyDescent="0.2">
      <c r="A90" s="83" t="s">
        <v>142</v>
      </c>
      <c r="B90" s="63" t="s">
        <v>86</v>
      </c>
      <c r="C90" s="69">
        <f>[10]С3!F21</f>
        <v>10</v>
      </c>
    </row>
    <row r="91" spans="1:3" s="70" customFormat="1" ht="17.25" x14ac:dyDescent="0.2">
      <c r="A91" s="83" t="s">
        <v>143</v>
      </c>
      <c r="B91" s="35" t="s">
        <v>144</v>
      </c>
      <c r="C91" s="36">
        <f>[10]С3!F22</f>
        <v>5.8992660675016593</v>
      </c>
    </row>
    <row r="92" spans="1:3" s="70" customFormat="1" ht="55.5" x14ac:dyDescent="0.2">
      <c r="A92" s="83" t="s">
        <v>145</v>
      </c>
      <c r="B92" s="57" t="s">
        <v>146</v>
      </c>
      <c r="C92" s="86">
        <f>[10]С3!F23</f>
        <v>3.0000000000000001E-3</v>
      </c>
    </row>
    <row r="93" spans="1:3" s="70" customFormat="1" ht="27.75" thickBot="1" x14ac:dyDescent="0.25">
      <c r="A93" s="87" t="s">
        <v>147</v>
      </c>
      <c r="B93" s="88" t="s">
        <v>247</v>
      </c>
      <c r="C93" s="89">
        <f>[10]С3!F24</f>
        <v>1966.4220225005531</v>
      </c>
    </row>
    <row r="94" spans="1:3" ht="13.5" thickBot="1" x14ac:dyDescent="0.25">
      <c r="A94" s="51"/>
      <c r="B94" s="52"/>
      <c r="C94" s="15"/>
    </row>
    <row r="95" spans="1:3" ht="30" customHeight="1" x14ac:dyDescent="0.2">
      <c r="A95" s="90" t="s">
        <v>148</v>
      </c>
      <c r="B95" s="54" t="s">
        <v>149</v>
      </c>
      <c r="C95" s="54"/>
    </row>
    <row r="96" spans="1:3" ht="30" x14ac:dyDescent="0.2">
      <c r="A96" s="64" t="s">
        <v>150</v>
      </c>
      <c r="B96" s="35" t="s">
        <v>248</v>
      </c>
      <c r="C96" s="36">
        <f>[10]С4!F16</f>
        <v>1652.5</v>
      </c>
    </row>
    <row r="97" spans="1:3" ht="30" x14ac:dyDescent="0.2">
      <c r="A97" s="64" t="s">
        <v>152</v>
      </c>
      <c r="B97" s="63" t="s">
        <v>249</v>
      </c>
      <c r="C97" s="36">
        <f>[10]С4!F17</f>
        <v>73547</v>
      </c>
    </row>
    <row r="98" spans="1:3" ht="17.25" x14ac:dyDescent="0.2">
      <c r="A98" s="64" t="s">
        <v>154</v>
      </c>
      <c r="B98" s="63" t="s">
        <v>155</v>
      </c>
      <c r="C98" s="44">
        <f>[10]С4!F18</f>
        <v>0.02</v>
      </c>
    </row>
    <row r="99" spans="1:3" ht="30" x14ac:dyDescent="0.2">
      <c r="A99" s="64" t="s">
        <v>156</v>
      </c>
      <c r="B99" s="63" t="s">
        <v>157</v>
      </c>
      <c r="C99" s="36">
        <f>[10]С4!F19</f>
        <v>12104</v>
      </c>
    </row>
    <row r="100" spans="1:3" ht="31.5" x14ac:dyDescent="0.2">
      <c r="A100" s="64" t="s">
        <v>158</v>
      </c>
      <c r="B100" s="63" t="s">
        <v>159</v>
      </c>
      <c r="C100" s="44">
        <f>[10]С4!F20</f>
        <v>1.4999999999999999E-2</v>
      </c>
    </row>
    <row r="101" spans="1:3" ht="30" x14ac:dyDescent="0.2">
      <c r="A101" s="64" t="s">
        <v>160</v>
      </c>
      <c r="B101" s="35" t="s">
        <v>250</v>
      </c>
      <c r="C101" s="36">
        <f>[10]С4!F21</f>
        <v>1933.1949342509995</v>
      </c>
    </row>
    <row r="102" spans="1:3" ht="24" customHeight="1" x14ac:dyDescent="0.2">
      <c r="A102" s="64" t="s">
        <v>162</v>
      </c>
      <c r="B102" s="57" t="s">
        <v>163</v>
      </c>
      <c r="C102" s="37">
        <f>IF([10]С4.2!F8="да",[10]С4.2!D21,[10]С4.2!D15)</f>
        <v>0</v>
      </c>
    </row>
    <row r="103" spans="1:3" ht="68.25" x14ac:dyDescent="0.2">
      <c r="A103" s="64" t="s">
        <v>164</v>
      </c>
      <c r="B103" s="57" t="s">
        <v>165</v>
      </c>
      <c r="C103" s="36">
        <f>[10]С4!F22</f>
        <v>3.6112641666666665</v>
      </c>
    </row>
    <row r="104" spans="1:3" ht="30" x14ac:dyDescent="0.2">
      <c r="A104" s="64" t="s">
        <v>166</v>
      </c>
      <c r="B104" s="63" t="s">
        <v>251</v>
      </c>
      <c r="C104" s="36">
        <f>[10]С4!F23</f>
        <v>180</v>
      </c>
    </row>
    <row r="105" spans="1:3" ht="14.25" x14ac:dyDescent="0.2">
      <c r="A105" s="64" t="s">
        <v>168</v>
      </c>
      <c r="B105" s="57" t="s">
        <v>169</v>
      </c>
      <c r="C105" s="36">
        <f>[10]С4!F24</f>
        <v>8497.1999999999989</v>
      </c>
    </row>
    <row r="106" spans="1:3" ht="14.25" x14ac:dyDescent="0.2">
      <c r="A106" s="64" t="s">
        <v>170</v>
      </c>
      <c r="B106" s="63" t="s">
        <v>171</v>
      </c>
      <c r="C106" s="44">
        <f>[10]С4!F25</f>
        <v>0.35</v>
      </c>
    </row>
    <row r="107" spans="1:3" ht="17.25" x14ac:dyDescent="0.2">
      <c r="A107" s="64" t="s">
        <v>172</v>
      </c>
      <c r="B107" s="35" t="s">
        <v>173</v>
      </c>
      <c r="C107" s="36">
        <f>[10]С4!F26</f>
        <v>59.731760000000001</v>
      </c>
    </row>
    <row r="108" spans="1:3" ht="25.5" x14ac:dyDescent="0.2">
      <c r="A108" s="64" t="s">
        <v>174</v>
      </c>
      <c r="B108" s="57" t="s">
        <v>100</v>
      </c>
      <c r="C108" s="37">
        <f>[10]С4.3!E16</f>
        <v>0</v>
      </c>
    </row>
    <row r="109" spans="1:3" ht="25.5" x14ac:dyDescent="0.2">
      <c r="A109" s="64" t="s">
        <v>175</v>
      </c>
      <c r="B109" s="57" t="s">
        <v>176</v>
      </c>
      <c r="C109" s="36">
        <f>[10]С4.3!E17</f>
        <v>15.933333333333335</v>
      </c>
    </row>
    <row r="110" spans="1:3" ht="38.25" x14ac:dyDescent="0.2">
      <c r="A110" s="64" t="s">
        <v>177</v>
      </c>
      <c r="B110" s="57" t="s">
        <v>112</v>
      </c>
      <c r="C110" s="37">
        <f>[10]С4.3!E18</f>
        <v>0</v>
      </c>
    </row>
    <row r="111" spans="1:3" x14ac:dyDescent="0.2">
      <c r="A111" s="64" t="s">
        <v>178</v>
      </c>
      <c r="B111" s="57" t="s">
        <v>179</v>
      </c>
      <c r="C111" s="36">
        <f>[10]С4.3!E19</f>
        <v>18.89</v>
      </c>
    </row>
    <row r="112" spans="1:3" x14ac:dyDescent="0.2">
      <c r="A112" s="64" t="s">
        <v>180</v>
      </c>
      <c r="B112" s="63" t="s">
        <v>181</v>
      </c>
      <c r="C112" s="36">
        <f>[10]С4.3!E11</f>
        <v>1871</v>
      </c>
    </row>
    <row r="113" spans="1:3" x14ac:dyDescent="0.2">
      <c r="A113" s="64" t="s">
        <v>182</v>
      </c>
      <c r="B113" s="63" t="s">
        <v>183</v>
      </c>
      <c r="C113" s="56">
        <f>[10]С4.3!E12</f>
        <v>1636</v>
      </c>
    </row>
    <row r="114" spans="1:3" x14ac:dyDescent="0.2">
      <c r="A114" s="64" t="s">
        <v>184</v>
      </c>
      <c r="B114" s="63" t="s">
        <v>185</v>
      </c>
      <c r="C114" s="56">
        <f>[10]С4.3!E13</f>
        <v>204</v>
      </c>
    </row>
    <row r="115" spans="1:3" ht="30" x14ac:dyDescent="0.2">
      <c r="A115" s="64" t="s">
        <v>186</v>
      </c>
      <c r="B115" s="35" t="s">
        <v>252</v>
      </c>
      <c r="C115" s="36">
        <f>[10]С4!F27</f>
        <v>1603.1789008067842</v>
      </c>
    </row>
    <row r="116" spans="1:3" ht="25.5" x14ac:dyDescent="0.2">
      <c r="A116" s="64" t="s">
        <v>188</v>
      </c>
      <c r="B116" s="57" t="s">
        <v>230</v>
      </c>
      <c r="C116" s="36">
        <f>[10]С4!F28</f>
        <v>1231.3202003124302</v>
      </c>
    </row>
    <row r="117" spans="1:3" ht="42.75" x14ac:dyDescent="0.2">
      <c r="A117" s="64" t="s">
        <v>190</v>
      </c>
      <c r="B117" s="57" t="s">
        <v>191</v>
      </c>
      <c r="C117" s="36">
        <f>[10]С4!F29</f>
        <v>371.85870049435397</v>
      </c>
    </row>
    <row r="118" spans="1:3" ht="30" x14ac:dyDescent="0.2">
      <c r="A118" s="64" t="s">
        <v>192</v>
      </c>
      <c r="B118" s="43" t="s">
        <v>193</v>
      </c>
      <c r="C118" s="36">
        <f>[10]С4!F30</f>
        <v>2202.6335978361722</v>
      </c>
    </row>
    <row r="119" spans="1:3" ht="42.75" x14ac:dyDescent="0.2">
      <c r="A119" s="64" t="s">
        <v>231</v>
      </c>
      <c r="B119" s="94" t="s">
        <v>253</v>
      </c>
      <c r="C119" s="36">
        <f>[10]С4!F33</f>
        <v>1446.9881560304259</v>
      </c>
    </row>
    <row r="120" spans="1:3" ht="30" x14ac:dyDescent="0.2">
      <c r="A120" s="64" t="s">
        <v>232</v>
      </c>
      <c r="B120" s="128" t="s">
        <v>254</v>
      </c>
      <c r="C120" s="36">
        <f>[10]С4!F35</f>
        <v>17.040680999999999</v>
      </c>
    </row>
    <row r="121" spans="1:3" ht="14.25" x14ac:dyDescent="0.2">
      <c r="A121" s="64" t="s">
        <v>233</v>
      </c>
      <c r="B121" s="60" t="s">
        <v>255</v>
      </c>
      <c r="C121" s="36">
        <f>[10]С4!F36</f>
        <v>14319.9</v>
      </c>
    </row>
    <row r="122" spans="1:3" ht="28.5" thickBot="1" x14ac:dyDescent="0.25">
      <c r="A122" s="79" t="s">
        <v>234</v>
      </c>
      <c r="B122" s="129" t="s">
        <v>256</v>
      </c>
      <c r="C122" s="89">
        <f>[10]С4!F37</f>
        <v>1.19</v>
      </c>
    </row>
    <row r="123" spans="1:3" s="92" customFormat="1" ht="13.5" thickBot="1" x14ac:dyDescent="0.25">
      <c r="A123" s="51"/>
      <c r="B123" s="52"/>
      <c r="C123" s="15"/>
    </row>
    <row r="124" spans="1:3" s="70" customFormat="1" ht="30" customHeight="1" x14ac:dyDescent="0.2">
      <c r="A124" s="82" t="s">
        <v>194</v>
      </c>
      <c r="B124" s="54" t="s">
        <v>195</v>
      </c>
      <c r="C124" s="54"/>
    </row>
    <row r="125" spans="1:3" ht="16.5" thickBot="1" x14ac:dyDescent="0.25">
      <c r="A125" s="28" t="s">
        <v>196</v>
      </c>
      <c r="B125" s="91" t="s">
        <v>197</v>
      </c>
      <c r="C125" s="89">
        <f>[10]С5!F17</f>
        <v>0.02</v>
      </c>
    </row>
    <row r="126" spans="1:3" s="92" customFormat="1" ht="13.5" thickBot="1" x14ac:dyDescent="0.25">
      <c r="A126" s="51"/>
      <c r="B126" s="52"/>
      <c r="C126" s="15"/>
    </row>
    <row r="127" spans="1:3" ht="42.75" customHeight="1" x14ac:dyDescent="0.2">
      <c r="A127" s="90" t="s">
        <v>198</v>
      </c>
      <c r="B127" s="130" t="s">
        <v>199</v>
      </c>
      <c r="C127" s="130"/>
    </row>
    <row r="128" spans="1:3" ht="68.25" x14ac:dyDescent="0.2">
      <c r="A128" s="64" t="s">
        <v>200</v>
      </c>
      <c r="B128" s="93" t="s">
        <v>201</v>
      </c>
      <c r="C128" s="36" t="s">
        <v>226</v>
      </c>
    </row>
    <row r="129" spans="1:3" ht="42.75" hidden="1" x14ac:dyDescent="0.2">
      <c r="A129" s="64" t="s">
        <v>202</v>
      </c>
      <c r="B129" s="94" t="s">
        <v>203</v>
      </c>
      <c r="C129" s="95"/>
    </row>
    <row r="130" spans="1:3" ht="69" thickBot="1" x14ac:dyDescent="0.25">
      <c r="A130" s="79" t="s">
        <v>204</v>
      </c>
      <c r="B130" s="131" t="s">
        <v>205</v>
      </c>
      <c r="C130" s="132" t="s">
        <v>226</v>
      </c>
    </row>
    <row r="131" spans="1:3" ht="62.25" hidden="1" customHeight="1" x14ac:dyDescent="0.2">
      <c r="A131" s="133" t="s">
        <v>206</v>
      </c>
      <c r="B131" s="134" t="s">
        <v>207</v>
      </c>
      <c r="C131" s="135"/>
    </row>
    <row r="132" spans="1:3" ht="68.25" hidden="1" x14ac:dyDescent="0.2">
      <c r="A132" s="64" t="s">
        <v>208</v>
      </c>
      <c r="B132" s="94" t="s">
        <v>257</v>
      </c>
      <c r="C132" s="38"/>
    </row>
    <row r="133" spans="1:3" ht="69" hidden="1" thickBot="1" x14ac:dyDescent="0.25">
      <c r="A133" s="79" t="s">
        <v>210</v>
      </c>
      <c r="B133" s="97" t="s">
        <v>211</v>
      </c>
      <c r="C133" s="81"/>
    </row>
    <row r="134" spans="1:3" s="92" customFormat="1" ht="13.5" thickBot="1" x14ac:dyDescent="0.25">
      <c r="A134" s="51"/>
      <c r="B134" s="52"/>
      <c r="C134" s="15"/>
    </row>
    <row r="135" spans="1:3" ht="26.25" customHeight="1" x14ac:dyDescent="0.2">
      <c r="A135" s="90" t="s">
        <v>212</v>
      </c>
      <c r="B135" s="98" t="s">
        <v>213</v>
      </c>
      <c r="C135" s="99">
        <f>[10]С2!F37</f>
        <v>20.818139999999996</v>
      </c>
    </row>
    <row r="136" spans="1:3" ht="14.25" x14ac:dyDescent="0.2">
      <c r="A136" s="64" t="s">
        <v>214</v>
      </c>
      <c r="B136" s="136" t="s">
        <v>215</v>
      </c>
      <c r="C136" s="36">
        <f>[10]С2!F38</f>
        <v>7</v>
      </c>
    </row>
    <row r="137" spans="1:3" ht="17.25" x14ac:dyDescent="0.2">
      <c r="A137" s="64" t="s">
        <v>216</v>
      </c>
      <c r="B137" s="136" t="s">
        <v>217</v>
      </c>
      <c r="C137" s="36">
        <f>[10]С2!F40</f>
        <v>0.97</v>
      </c>
    </row>
    <row r="138" spans="1:3" ht="15" thickBot="1" x14ac:dyDescent="0.25">
      <c r="A138" s="79" t="s">
        <v>218</v>
      </c>
      <c r="B138" s="137" t="s">
        <v>219</v>
      </c>
      <c r="C138" s="50">
        <f>[10]С2!F42</f>
        <v>0.35</v>
      </c>
    </row>
    <row r="139" spans="1:3" s="92" customFormat="1" ht="13.5" thickBot="1" x14ac:dyDescent="0.25">
      <c r="A139" s="51"/>
      <c r="B139" s="52"/>
      <c r="C139" s="15"/>
    </row>
    <row r="140" spans="1:3" ht="30" x14ac:dyDescent="0.2">
      <c r="A140" s="90" t="s">
        <v>220</v>
      </c>
      <c r="B140" s="100" t="s">
        <v>258</v>
      </c>
      <c r="C140" s="138">
        <f>[10]С2!F35</f>
        <v>1.3822747209000001</v>
      </c>
    </row>
    <row r="141" spans="1:3" ht="22.7" customHeight="1" thickBot="1" x14ac:dyDescent="0.25">
      <c r="A141" s="79" t="s">
        <v>222</v>
      </c>
      <c r="B141" s="102" t="s">
        <v>223</v>
      </c>
      <c r="C141" s="102"/>
    </row>
    <row r="142" spans="1:3" ht="13.5" thickBot="1" x14ac:dyDescent="0.25">
      <c r="A142" s="103"/>
      <c r="B142" s="139" t="s">
        <v>224</v>
      </c>
      <c r="C142" s="140"/>
    </row>
    <row r="143" spans="1:3" x14ac:dyDescent="0.2">
      <c r="A143" s="103"/>
      <c r="B143" s="141">
        <v>2020</v>
      </c>
      <c r="C143" s="142">
        <f>[10]С2.5!$E$11</f>
        <v>-2.9000000000000026E-2</v>
      </c>
    </row>
    <row r="144" spans="1:3" x14ac:dyDescent="0.2">
      <c r="A144" s="103"/>
      <c r="B144" s="110">
        <f t="shared" ref="B144:B207" si="0">B143+1</f>
        <v>2021</v>
      </c>
      <c r="C144" s="143">
        <f>[10]С2.5!$F$11</f>
        <v>0.245</v>
      </c>
    </row>
    <row r="145" spans="1:3" x14ac:dyDescent="0.2">
      <c r="A145" s="103"/>
      <c r="B145" s="110">
        <f t="shared" si="0"/>
        <v>2022</v>
      </c>
      <c r="C145" s="143">
        <f>[10]С2.5!$G$11</f>
        <v>0.121</v>
      </c>
    </row>
    <row r="146" spans="1:3" ht="13.5" thickBot="1" x14ac:dyDescent="0.25">
      <c r="A146" s="103"/>
      <c r="B146" s="112">
        <f t="shared" si="0"/>
        <v>2023</v>
      </c>
      <c r="C146" s="144">
        <f>[10]С2.5!$H$11</f>
        <v>0.02</v>
      </c>
    </row>
    <row r="147" spans="1:3" hidden="1" x14ac:dyDescent="0.2">
      <c r="A147" s="103"/>
      <c r="B147" s="145">
        <f t="shared" si="0"/>
        <v>2024</v>
      </c>
      <c r="C147" s="146">
        <f>[10]С2.5!$I$11</f>
        <v>-2.93E-2</v>
      </c>
    </row>
    <row r="148" spans="1:3" hidden="1" x14ac:dyDescent="0.2">
      <c r="A148" s="103"/>
      <c r="B148" s="110">
        <f t="shared" si="0"/>
        <v>2025</v>
      </c>
      <c r="C148" s="143">
        <f>[10]С2.5!$J$11</f>
        <v>0.21215960863291</v>
      </c>
    </row>
    <row r="149" spans="1:3" hidden="1" x14ac:dyDescent="0.2">
      <c r="A149" s="103"/>
      <c r="B149" s="110">
        <f t="shared" si="0"/>
        <v>2026</v>
      </c>
      <c r="C149" s="143">
        <f>[10]С2.5!$K$11</f>
        <v>3.5813361771260002E-2</v>
      </c>
    </row>
    <row r="150" spans="1:3" hidden="1" x14ac:dyDescent="0.2">
      <c r="A150" s="103"/>
      <c r="B150" s="110">
        <f t="shared" si="0"/>
        <v>2027</v>
      </c>
      <c r="C150" s="143">
        <f>[10]С2.5!$L$11</f>
        <v>3.2682303599220003E-2</v>
      </c>
    </row>
    <row r="151" spans="1:3" hidden="1" x14ac:dyDescent="0.2">
      <c r="A151" s="103"/>
      <c r="B151" s="110">
        <f t="shared" si="0"/>
        <v>2028</v>
      </c>
      <c r="C151" s="143">
        <f>[10]С2.5!$M$11</f>
        <v>0</v>
      </c>
    </row>
    <row r="152" spans="1:3" hidden="1" x14ac:dyDescent="0.2">
      <c r="A152" s="103"/>
      <c r="B152" s="110">
        <f t="shared" si="0"/>
        <v>2029</v>
      </c>
      <c r="C152" s="143">
        <f>[10]С2.5!$N$11</f>
        <v>0</v>
      </c>
    </row>
    <row r="153" spans="1:3" hidden="1" x14ac:dyDescent="0.2">
      <c r="A153" s="103"/>
      <c r="B153" s="110">
        <f t="shared" si="0"/>
        <v>2030</v>
      </c>
      <c r="C153" s="143">
        <f>[10]С2.5!$O$11</f>
        <v>0</v>
      </c>
    </row>
    <row r="154" spans="1:3" hidden="1" x14ac:dyDescent="0.2">
      <c r="A154" s="103"/>
      <c r="B154" s="110">
        <f t="shared" si="0"/>
        <v>2031</v>
      </c>
      <c r="C154" s="143">
        <f>[10]С2.5!$P$11</f>
        <v>0</v>
      </c>
    </row>
    <row r="155" spans="1:3" hidden="1" x14ac:dyDescent="0.2">
      <c r="A155" s="92"/>
      <c r="B155" s="110">
        <f t="shared" si="0"/>
        <v>2032</v>
      </c>
      <c r="C155" s="143">
        <f>[10]С2.5!$Q$11</f>
        <v>0</v>
      </c>
    </row>
    <row r="156" spans="1:3" hidden="1" x14ac:dyDescent="0.2">
      <c r="A156" s="92"/>
      <c r="B156" s="110">
        <f t="shared" si="0"/>
        <v>2033</v>
      </c>
      <c r="C156" s="143">
        <f>[10]С2.5!$R$11</f>
        <v>0</v>
      </c>
    </row>
    <row r="157" spans="1:3" hidden="1" x14ac:dyDescent="0.2">
      <c r="B157" s="110">
        <f t="shared" si="0"/>
        <v>2034</v>
      </c>
      <c r="C157" s="143">
        <f>[10]С2.5!$S$11</f>
        <v>0</v>
      </c>
    </row>
    <row r="158" spans="1:3" hidden="1" x14ac:dyDescent="0.2">
      <c r="B158" s="110">
        <f t="shared" si="0"/>
        <v>2035</v>
      </c>
      <c r="C158" s="143">
        <f>[10]С2.5!$T$11</f>
        <v>0</v>
      </c>
    </row>
    <row r="159" spans="1:3" hidden="1" x14ac:dyDescent="0.2">
      <c r="B159" s="110">
        <f t="shared" si="0"/>
        <v>2036</v>
      </c>
      <c r="C159" s="143">
        <f>[10]С2.5!$U$11</f>
        <v>0</v>
      </c>
    </row>
    <row r="160" spans="1:3" hidden="1" x14ac:dyDescent="0.2">
      <c r="B160" s="110">
        <f t="shared" si="0"/>
        <v>2037</v>
      </c>
      <c r="C160" s="143">
        <f>[10]С2.5!$V$11</f>
        <v>0</v>
      </c>
    </row>
    <row r="161" spans="2:3" hidden="1" x14ac:dyDescent="0.2">
      <c r="B161" s="110">
        <f t="shared" si="0"/>
        <v>2038</v>
      </c>
      <c r="C161" s="143">
        <f>[10]С2.5!$W$11</f>
        <v>0</v>
      </c>
    </row>
    <row r="162" spans="2:3" hidden="1" x14ac:dyDescent="0.2">
      <c r="B162" s="110">
        <f t="shared" si="0"/>
        <v>2039</v>
      </c>
      <c r="C162" s="143">
        <f>[10]С2.5!$X$11</f>
        <v>0</v>
      </c>
    </row>
    <row r="163" spans="2:3" hidden="1" x14ac:dyDescent="0.2">
      <c r="B163" s="110">
        <f t="shared" si="0"/>
        <v>2040</v>
      </c>
      <c r="C163" s="143">
        <f>[10]С2.5!$Y$11</f>
        <v>0</v>
      </c>
    </row>
    <row r="164" spans="2:3" hidden="1" x14ac:dyDescent="0.2">
      <c r="B164" s="110">
        <f t="shared" si="0"/>
        <v>2041</v>
      </c>
      <c r="C164" s="143">
        <f>[10]С2.5!$Z$11</f>
        <v>0</v>
      </c>
    </row>
    <row r="165" spans="2:3" hidden="1" x14ac:dyDescent="0.2">
      <c r="B165" s="110">
        <f t="shared" si="0"/>
        <v>2042</v>
      </c>
      <c r="C165" s="143">
        <f>[10]С2.5!$AA$11</f>
        <v>0</v>
      </c>
    </row>
    <row r="166" spans="2:3" hidden="1" x14ac:dyDescent="0.2">
      <c r="B166" s="110">
        <f t="shared" si="0"/>
        <v>2043</v>
      </c>
      <c r="C166" s="143">
        <f>[10]С2.5!$AB$11</f>
        <v>0</v>
      </c>
    </row>
    <row r="167" spans="2:3" hidden="1" x14ac:dyDescent="0.2">
      <c r="B167" s="110">
        <f t="shared" si="0"/>
        <v>2044</v>
      </c>
      <c r="C167" s="143">
        <f>[10]С2.5!$AC$11</f>
        <v>0</v>
      </c>
    </row>
    <row r="168" spans="2:3" hidden="1" x14ac:dyDescent="0.2">
      <c r="B168" s="110">
        <f t="shared" si="0"/>
        <v>2045</v>
      </c>
      <c r="C168" s="143">
        <f>[10]С2.5!$AD$11</f>
        <v>0</v>
      </c>
    </row>
    <row r="169" spans="2:3" hidden="1" x14ac:dyDescent="0.2">
      <c r="B169" s="110">
        <f t="shared" si="0"/>
        <v>2046</v>
      </c>
      <c r="C169" s="143">
        <f>[10]С2.5!$AE$11</f>
        <v>0</v>
      </c>
    </row>
    <row r="170" spans="2:3" hidden="1" x14ac:dyDescent="0.2">
      <c r="B170" s="110">
        <f t="shared" si="0"/>
        <v>2047</v>
      </c>
      <c r="C170" s="143">
        <f>[10]С2.5!$AF$11</f>
        <v>0</v>
      </c>
    </row>
    <row r="171" spans="2:3" hidden="1" x14ac:dyDescent="0.2">
      <c r="B171" s="110">
        <f t="shared" si="0"/>
        <v>2048</v>
      </c>
      <c r="C171" s="143">
        <f>[10]С2.5!$AG$11</f>
        <v>0</v>
      </c>
    </row>
    <row r="172" spans="2:3" hidden="1" x14ac:dyDescent="0.2">
      <c r="B172" s="110">
        <f t="shared" si="0"/>
        <v>2049</v>
      </c>
      <c r="C172" s="143">
        <f>[10]С2.5!$AH$11</f>
        <v>0</v>
      </c>
    </row>
    <row r="173" spans="2:3" hidden="1" x14ac:dyDescent="0.2">
      <c r="B173" s="110">
        <f t="shared" si="0"/>
        <v>2050</v>
      </c>
      <c r="C173" s="143">
        <f>[10]С2.5!$AI$11</f>
        <v>0</v>
      </c>
    </row>
    <row r="174" spans="2:3" hidden="1" x14ac:dyDescent="0.2">
      <c r="B174" s="110">
        <f t="shared" si="0"/>
        <v>2051</v>
      </c>
      <c r="C174" s="143">
        <f>[10]С2.5!$AJ$11</f>
        <v>0</v>
      </c>
    </row>
    <row r="175" spans="2:3" hidden="1" x14ac:dyDescent="0.2">
      <c r="B175" s="110">
        <f t="shared" si="0"/>
        <v>2052</v>
      </c>
      <c r="C175" s="143">
        <f>[10]С2.5!$AK$11</f>
        <v>0</v>
      </c>
    </row>
    <row r="176" spans="2:3" hidden="1" x14ac:dyDescent="0.2">
      <c r="B176" s="110">
        <f t="shared" si="0"/>
        <v>2053</v>
      </c>
      <c r="C176" s="143">
        <f>[10]С2.5!$AL$11</f>
        <v>0</v>
      </c>
    </row>
    <row r="177" spans="2:3" hidden="1" x14ac:dyDescent="0.2">
      <c r="B177" s="110">
        <f t="shared" si="0"/>
        <v>2054</v>
      </c>
      <c r="C177" s="143">
        <f>[10]С2.5!$AM$11</f>
        <v>0</v>
      </c>
    </row>
    <row r="178" spans="2:3" hidden="1" x14ac:dyDescent="0.2">
      <c r="B178" s="110">
        <f t="shared" si="0"/>
        <v>2055</v>
      </c>
      <c r="C178" s="143">
        <f>[10]С2.5!$AN$11</f>
        <v>0</v>
      </c>
    </row>
    <row r="179" spans="2:3" hidden="1" x14ac:dyDescent="0.2">
      <c r="B179" s="110">
        <f t="shared" si="0"/>
        <v>2056</v>
      </c>
      <c r="C179" s="143">
        <f>[10]С2.5!$AO$11</f>
        <v>0</v>
      </c>
    </row>
    <row r="180" spans="2:3" hidden="1" x14ac:dyDescent="0.2">
      <c r="B180" s="110">
        <f t="shared" si="0"/>
        <v>2057</v>
      </c>
      <c r="C180" s="143">
        <f>[10]С2.5!$AP$11</f>
        <v>0</v>
      </c>
    </row>
    <row r="181" spans="2:3" hidden="1" x14ac:dyDescent="0.2">
      <c r="B181" s="110">
        <f t="shared" si="0"/>
        <v>2058</v>
      </c>
      <c r="C181" s="143">
        <f>[10]С2.5!$AQ$11</f>
        <v>0</v>
      </c>
    </row>
    <row r="182" spans="2:3" hidden="1" x14ac:dyDescent="0.2">
      <c r="B182" s="110">
        <f t="shared" si="0"/>
        <v>2059</v>
      </c>
      <c r="C182" s="143">
        <f>[10]С2.5!$AR$11</f>
        <v>0</v>
      </c>
    </row>
    <row r="183" spans="2:3" hidden="1" x14ac:dyDescent="0.2">
      <c r="B183" s="110">
        <f t="shared" si="0"/>
        <v>2060</v>
      </c>
      <c r="C183" s="143">
        <f>[10]С2.5!$AS$11</f>
        <v>0</v>
      </c>
    </row>
    <row r="184" spans="2:3" hidden="1" x14ac:dyDescent="0.2">
      <c r="B184" s="110">
        <f t="shared" si="0"/>
        <v>2061</v>
      </c>
      <c r="C184" s="143">
        <f>[10]С2.5!$AT$11</f>
        <v>0</v>
      </c>
    </row>
    <row r="185" spans="2:3" hidden="1" x14ac:dyDescent="0.2">
      <c r="B185" s="110">
        <f t="shared" si="0"/>
        <v>2062</v>
      </c>
      <c r="C185" s="143">
        <f>[10]С2.5!$AU$11</f>
        <v>0</v>
      </c>
    </row>
    <row r="186" spans="2:3" hidden="1" x14ac:dyDescent="0.2">
      <c r="B186" s="110">
        <f t="shared" si="0"/>
        <v>2063</v>
      </c>
      <c r="C186" s="143">
        <f>[10]С2.5!$AV$11</f>
        <v>0</v>
      </c>
    </row>
    <row r="187" spans="2:3" hidden="1" x14ac:dyDescent="0.2">
      <c r="B187" s="110">
        <f t="shared" si="0"/>
        <v>2064</v>
      </c>
      <c r="C187" s="143">
        <f>[10]С2.5!$AW$11</f>
        <v>0</v>
      </c>
    </row>
    <row r="188" spans="2:3" hidden="1" x14ac:dyDescent="0.2">
      <c r="B188" s="110">
        <f t="shared" si="0"/>
        <v>2065</v>
      </c>
      <c r="C188" s="143">
        <f>[10]С2.5!$AX$11</f>
        <v>0</v>
      </c>
    </row>
    <row r="189" spans="2:3" hidden="1" x14ac:dyDescent="0.2">
      <c r="B189" s="110">
        <f t="shared" si="0"/>
        <v>2066</v>
      </c>
      <c r="C189" s="143">
        <f>[10]С2.5!$AY$11</f>
        <v>0</v>
      </c>
    </row>
    <row r="190" spans="2:3" hidden="1" x14ac:dyDescent="0.2">
      <c r="B190" s="110">
        <f t="shared" si="0"/>
        <v>2067</v>
      </c>
      <c r="C190" s="143">
        <f>[10]С2.5!$AZ$11</f>
        <v>0</v>
      </c>
    </row>
    <row r="191" spans="2:3" hidden="1" x14ac:dyDescent="0.2">
      <c r="B191" s="110">
        <f t="shared" si="0"/>
        <v>2068</v>
      </c>
      <c r="C191" s="143">
        <f>[10]С2.5!$BA$11</f>
        <v>0</v>
      </c>
    </row>
    <row r="192" spans="2:3" hidden="1" x14ac:dyDescent="0.2">
      <c r="B192" s="110">
        <f t="shared" si="0"/>
        <v>2069</v>
      </c>
      <c r="C192" s="143">
        <f>[10]С2.5!$BB$11</f>
        <v>0</v>
      </c>
    </row>
    <row r="193" spans="2:3" hidden="1" x14ac:dyDescent="0.2">
      <c r="B193" s="110">
        <f t="shared" si="0"/>
        <v>2070</v>
      </c>
      <c r="C193" s="143">
        <f>[10]С2.5!$BC$11</f>
        <v>0</v>
      </c>
    </row>
    <row r="194" spans="2:3" hidden="1" x14ac:dyDescent="0.2">
      <c r="B194" s="110">
        <f t="shared" si="0"/>
        <v>2071</v>
      </c>
      <c r="C194" s="143">
        <f>[10]С2.5!$BD$11</f>
        <v>0</v>
      </c>
    </row>
    <row r="195" spans="2:3" hidden="1" x14ac:dyDescent="0.2">
      <c r="B195" s="110">
        <f t="shared" si="0"/>
        <v>2072</v>
      </c>
      <c r="C195" s="143">
        <f>[10]С2.5!$BE$11</f>
        <v>0</v>
      </c>
    </row>
    <row r="196" spans="2:3" hidden="1" x14ac:dyDescent="0.2">
      <c r="B196" s="110">
        <f t="shared" si="0"/>
        <v>2073</v>
      </c>
      <c r="C196" s="143">
        <f>[10]С2.5!$BF$11</f>
        <v>0</v>
      </c>
    </row>
    <row r="197" spans="2:3" hidden="1" x14ac:dyDescent="0.2">
      <c r="B197" s="110">
        <f t="shared" si="0"/>
        <v>2074</v>
      </c>
      <c r="C197" s="143">
        <f>[10]С2.5!$BG$11</f>
        <v>0</v>
      </c>
    </row>
    <row r="198" spans="2:3" hidden="1" x14ac:dyDescent="0.2">
      <c r="B198" s="110">
        <f t="shared" si="0"/>
        <v>2075</v>
      </c>
      <c r="C198" s="143">
        <f>[10]С2.5!$BH$11</f>
        <v>0</v>
      </c>
    </row>
    <row r="199" spans="2:3" hidden="1" x14ac:dyDescent="0.2">
      <c r="B199" s="110">
        <f t="shared" si="0"/>
        <v>2076</v>
      </c>
      <c r="C199" s="143">
        <f>[10]С2.5!$BI$11</f>
        <v>0</v>
      </c>
    </row>
    <row r="200" spans="2:3" hidden="1" x14ac:dyDescent="0.2">
      <c r="B200" s="110">
        <f t="shared" si="0"/>
        <v>2077</v>
      </c>
      <c r="C200" s="143">
        <f>[10]С2.5!$BJ$11</f>
        <v>0</v>
      </c>
    </row>
    <row r="201" spans="2:3" hidden="1" x14ac:dyDescent="0.2">
      <c r="B201" s="110">
        <f t="shared" si="0"/>
        <v>2078</v>
      </c>
      <c r="C201" s="143">
        <f>[10]С2.5!$BK$11</f>
        <v>0</v>
      </c>
    </row>
    <row r="202" spans="2:3" hidden="1" x14ac:dyDescent="0.2">
      <c r="B202" s="110">
        <f t="shared" si="0"/>
        <v>2079</v>
      </c>
      <c r="C202" s="143">
        <f>[10]С2.5!$BL$11</f>
        <v>0</v>
      </c>
    </row>
    <row r="203" spans="2:3" hidden="1" x14ac:dyDescent="0.2">
      <c r="B203" s="110">
        <f t="shared" si="0"/>
        <v>2080</v>
      </c>
      <c r="C203" s="143">
        <f>[10]С2.5!$BM$11</f>
        <v>0</v>
      </c>
    </row>
    <row r="204" spans="2:3" hidden="1" x14ac:dyDescent="0.2">
      <c r="B204" s="110">
        <f t="shared" si="0"/>
        <v>2081</v>
      </c>
      <c r="C204" s="143">
        <f>[10]С2.5!$BN$11</f>
        <v>0</v>
      </c>
    </row>
    <row r="205" spans="2:3" hidden="1" x14ac:dyDescent="0.2">
      <c r="B205" s="110">
        <f t="shared" si="0"/>
        <v>2082</v>
      </c>
      <c r="C205" s="143">
        <f>[10]С2.5!$BO$11</f>
        <v>0</v>
      </c>
    </row>
    <row r="206" spans="2:3" hidden="1" x14ac:dyDescent="0.2">
      <c r="B206" s="110">
        <f t="shared" si="0"/>
        <v>2083</v>
      </c>
      <c r="C206" s="143">
        <f>[10]С2.5!$BP$11</f>
        <v>0</v>
      </c>
    </row>
    <row r="207" spans="2:3" hidden="1" x14ac:dyDescent="0.2">
      <c r="B207" s="110">
        <f t="shared" si="0"/>
        <v>2084</v>
      </c>
      <c r="C207" s="143">
        <f>[10]С2.5!$BQ$11</f>
        <v>0</v>
      </c>
    </row>
    <row r="208" spans="2:3" hidden="1" x14ac:dyDescent="0.2">
      <c r="B208" s="110">
        <f t="shared" ref="B208:B223" si="1">B207+1</f>
        <v>2085</v>
      </c>
      <c r="C208" s="143">
        <f>[10]С2.5!$BR$11</f>
        <v>0</v>
      </c>
    </row>
    <row r="209" spans="2:3" hidden="1" x14ac:dyDescent="0.2">
      <c r="B209" s="110">
        <f t="shared" si="1"/>
        <v>2086</v>
      </c>
      <c r="C209" s="143">
        <f>[10]С2.5!$BS$11</f>
        <v>0</v>
      </c>
    </row>
    <row r="210" spans="2:3" hidden="1" x14ac:dyDescent="0.2">
      <c r="B210" s="110">
        <f t="shared" si="1"/>
        <v>2087</v>
      </c>
      <c r="C210" s="143">
        <f>[10]С2.5!$BT$11</f>
        <v>0</v>
      </c>
    </row>
    <row r="211" spans="2:3" hidden="1" x14ac:dyDescent="0.2">
      <c r="B211" s="110">
        <f t="shared" si="1"/>
        <v>2088</v>
      </c>
      <c r="C211" s="143">
        <f>[10]С2.5!$BU$11</f>
        <v>0</v>
      </c>
    </row>
    <row r="212" spans="2:3" hidden="1" x14ac:dyDescent="0.2">
      <c r="B212" s="110">
        <f t="shared" si="1"/>
        <v>2089</v>
      </c>
      <c r="C212" s="143">
        <f>[10]С2.5!$BV$11</f>
        <v>0</v>
      </c>
    </row>
    <row r="213" spans="2:3" hidden="1" x14ac:dyDescent="0.2">
      <c r="B213" s="110">
        <f t="shared" si="1"/>
        <v>2090</v>
      </c>
      <c r="C213" s="143">
        <f>[10]С2.5!$BW$11</f>
        <v>0</v>
      </c>
    </row>
    <row r="214" spans="2:3" hidden="1" x14ac:dyDescent="0.2">
      <c r="B214" s="110">
        <f t="shared" si="1"/>
        <v>2091</v>
      </c>
      <c r="C214" s="143">
        <f>[10]С2.5!$BX$11</f>
        <v>0</v>
      </c>
    </row>
    <row r="215" spans="2:3" hidden="1" x14ac:dyDescent="0.2">
      <c r="B215" s="110">
        <f t="shared" si="1"/>
        <v>2092</v>
      </c>
      <c r="C215" s="143">
        <f>[10]С2.5!$BY$11</f>
        <v>0</v>
      </c>
    </row>
    <row r="216" spans="2:3" hidden="1" x14ac:dyDescent="0.2">
      <c r="B216" s="110">
        <f t="shared" si="1"/>
        <v>2093</v>
      </c>
      <c r="C216" s="143">
        <f>[10]С2.5!$BZ$11</f>
        <v>0</v>
      </c>
    </row>
    <row r="217" spans="2:3" hidden="1" x14ac:dyDescent="0.2">
      <c r="B217" s="110">
        <f t="shared" si="1"/>
        <v>2094</v>
      </c>
      <c r="C217" s="143">
        <f>[10]С2.5!$CA$11</f>
        <v>0</v>
      </c>
    </row>
    <row r="218" spans="2:3" hidden="1" x14ac:dyDescent="0.2">
      <c r="B218" s="110">
        <f t="shared" si="1"/>
        <v>2095</v>
      </c>
      <c r="C218" s="143">
        <f>[10]С2.5!$CB$11</f>
        <v>0</v>
      </c>
    </row>
    <row r="219" spans="2:3" hidden="1" x14ac:dyDescent="0.2">
      <c r="B219" s="110">
        <f t="shared" si="1"/>
        <v>2096</v>
      </c>
      <c r="C219" s="143">
        <f>[10]С2.5!$CC$11</f>
        <v>0</v>
      </c>
    </row>
    <row r="220" spans="2:3" hidden="1" x14ac:dyDescent="0.2">
      <c r="B220" s="110">
        <f t="shared" si="1"/>
        <v>2097</v>
      </c>
      <c r="C220" s="143">
        <f>[10]С2.5!$CD$11</f>
        <v>0</v>
      </c>
    </row>
    <row r="221" spans="2:3" hidden="1" x14ac:dyDescent="0.2">
      <c r="B221" s="110">
        <f t="shared" si="1"/>
        <v>2098</v>
      </c>
      <c r="C221" s="143">
        <f>[10]С2.5!$CE$11</f>
        <v>0</v>
      </c>
    </row>
    <row r="222" spans="2:3" hidden="1" x14ac:dyDescent="0.2">
      <c r="B222" s="110">
        <f t="shared" si="1"/>
        <v>2099</v>
      </c>
      <c r="C222" s="143">
        <f>[10]С2.5!$CF$11</f>
        <v>0</v>
      </c>
    </row>
    <row r="223" spans="2:3" ht="13.5" hidden="1" thickBot="1" x14ac:dyDescent="0.25">
      <c r="B223" s="112">
        <f t="shared" si="1"/>
        <v>2100</v>
      </c>
      <c r="C223" s="144">
        <f>[10]С2.5!$CG$11</f>
        <v>0</v>
      </c>
    </row>
    <row r="224" spans="2:3" hidden="1" x14ac:dyDescent="0.2">
      <c r="C224" s="147"/>
    </row>
    <row r="225" spans="3:3" hidden="1" x14ac:dyDescent="0.2">
      <c r="C225" s="147"/>
    </row>
    <row r="226" spans="3:3" x14ac:dyDescent="0.2">
      <c r="C226" s="14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г. Барабинск</vt:lpstr>
      <vt:lpstr>Зюзинский</vt:lpstr>
      <vt:lpstr>Козловский</vt:lpstr>
      <vt:lpstr>Межозерный</vt:lpstr>
      <vt:lpstr>Новониколаевский</vt:lpstr>
      <vt:lpstr>Новоспасский</vt:lpstr>
      <vt:lpstr>Новочановское</vt:lpstr>
      <vt:lpstr>Новоярковский</vt:lpstr>
      <vt:lpstr>Таскаевское</vt:lpstr>
      <vt:lpstr>Устьянцевский</vt:lpstr>
      <vt:lpstr>Шубинское</vt:lpstr>
      <vt:lpstr>Щербаковский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Смолина</dc:creator>
  <cp:lastModifiedBy>Смолина</cp:lastModifiedBy>
  <dcterms:created xsi:type="dcterms:W3CDTF">2023-01-18T04:21:28Z</dcterms:created>
  <dcterms:modified xsi:type="dcterms:W3CDTF">2023-01-18T04:29:22Z</dcterms:modified>
</cp:coreProperties>
</file>