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80" yWindow="0" windowWidth="12900" windowHeight="12810" firstSheet="2" activeTab="11"/>
  </bookViews>
  <sheets>
    <sheet name="Никоновский" sheetId="16" r:id="rId1"/>
    <sheet name="Пеньковский" sheetId="17" r:id="rId2"/>
    <sheet name="Бажинский" sheetId="18" r:id="rId3"/>
    <sheet name="Березовский" sheetId="19" r:id="rId4"/>
    <sheet name="Большеизыракский" sheetId="20" r:id="rId5"/>
    <sheet name="Борковский" sheetId="21" r:id="rId6"/>
    <sheet name="Дубровский" sheetId="22" r:id="rId7"/>
    <sheet name="Егорьевский" sheetId="23" r:id="rId8"/>
    <sheet name="Елбанский" sheetId="24" r:id="rId9"/>
    <sheet name="Малотомский" sheetId="25" r:id="rId10"/>
    <sheet name="Мамоновский" sheetId="26" r:id="rId11"/>
    <sheet name="р.п. Маслянино" sheetId="27"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srok">[1]Предположения!$E$161</definedName>
    <definedName name="tar">[1]Предположения!$E$165</definedName>
    <definedName name="_xlnm.Print_Area" localSheetId="2">Бажинский!#REF!</definedName>
    <definedName name="_xlnm.Print_Area" localSheetId="3">Березовский!#REF!</definedName>
    <definedName name="_xlnm.Print_Area" localSheetId="4">Большеизыракский!#REF!</definedName>
    <definedName name="_xlnm.Print_Area" localSheetId="5">Борковский!#REF!</definedName>
    <definedName name="_xlnm.Print_Area" localSheetId="6">Дубровский!#REF!</definedName>
    <definedName name="_xlnm.Print_Area" localSheetId="7">Егорьевский!#REF!</definedName>
    <definedName name="_xlnm.Print_Area" localSheetId="8">Елбанский!#REF!</definedName>
    <definedName name="_xlnm.Print_Area" localSheetId="9">Малотомский!#REF!</definedName>
    <definedName name="_xlnm.Print_Area" localSheetId="10">Мамоновский!#REF!</definedName>
    <definedName name="_xlnm.Print_Area" localSheetId="0">Никоновский!#REF!</definedName>
    <definedName name="_xlnm.Print_Area" localSheetId="1">Пеньковский!#REF!</definedName>
    <definedName name="_xlnm.Print_Area" localSheetId="11">'р.п. Маслянино'!#REF!</definedName>
  </definedNames>
  <calcPr calcId="145621"/>
</workbook>
</file>

<file path=xl/calcChain.xml><?xml version="1.0" encoding="utf-8"?>
<calcChain xmlns="http://schemas.openxmlformats.org/spreadsheetml/2006/main">
  <c r="C223" i="17" l="1"/>
  <c r="C222" i="17"/>
  <c r="C221" i="17"/>
  <c r="C220" i="17"/>
  <c r="C219" i="17"/>
  <c r="C218" i="17"/>
  <c r="C217" i="17"/>
  <c r="C216" i="17"/>
  <c r="C215" i="17"/>
  <c r="C214" i="17"/>
  <c r="C213" i="17"/>
  <c r="C212" i="17"/>
  <c r="C211" i="17"/>
  <c r="C210" i="17"/>
  <c r="C209" i="17"/>
  <c r="C208" i="17"/>
  <c r="C207" i="17"/>
  <c r="C206" i="17"/>
  <c r="C205" i="17"/>
  <c r="C204" i="17"/>
  <c r="C203" i="17"/>
  <c r="C202" i="17"/>
  <c r="C201" i="17"/>
  <c r="C200" i="17"/>
  <c r="C199" i="17"/>
  <c r="C198" i="17"/>
  <c r="C197" i="17"/>
  <c r="C196" i="17"/>
  <c r="C195" i="17"/>
  <c r="C194" i="17"/>
  <c r="C193" i="17"/>
  <c r="C192" i="17"/>
  <c r="C191" i="17"/>
  <c r="C190" i="17"/>
  <c r="C189" i="17"/>
  <c r="C188" i="17"/>
  <c r="C187" i="17"/>
  <c r="C186" i="17"/>
  <c r="C185" i="17"/>
  <c r="C184" i="17"/>
  <c r="C183" i="17"/>
  <c r="C182" i="17"/>
  <c r="C181" i="17"/>
  <c r="C180" i="17"/>
  <c r="C179" i="17"/>
  <c r="C178" i="17"/>
  <c r="C177" i="17"/>
  <c r="C176" i="17"/>
  <c r="C175" i="17"/>
  <c r="C174" i="17"/>
  <c r="C173" i="17"/>
  <c r="C172" i="17"/>
  <c r="C171" i="17"/>
  <c r="C170" i="17"/>
  <c r="C169" i="17"/>
  <c r="C168" i="17"/>
  <c r="C167" i="17"/>
  <c r="C166" i="17"/>
  <c r="C165" i="17"/>
  <c r="C164" i="17"/>
  <c r="C163" i="17"/>
  <c r="C162" i="17"/>
  <c r="C161" i="17"/>
  <c r="C160" i="17"/>
  <c r="C159" i="17"/>
  <c r="C158" i="17"/>
  <c r="C157" i="17"/>
  <c r="C156" i="17"/>
  <c r="C155" i="17"/>
  <c r="C154" i="17"/>
  <c r="C153" i="17"/>
  <c r="C152" i="17"/>
  <c r="C151" i="17"/>
  <c r="C150" i="17"/>
  <c r="C149" i="17"/>
  <c r="C148" i="17"/>
  <c r="C147" i="17"/>
  <c r="C146" i="17"/>
  <c r="C145" i="17"/>
  <c r="C144" i="17"/>
  <c r="B144" i="17"/>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C143" i="17"/>
  <c r="C140" i="17"/>
  <c r="C138" i="17"/>
  <c r="C137" i="17"/>
  <c r="C136" i="17"/>
  <c r="C135" i="17"/>
  <c r="C125"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3" i="17"/>
  <c r="C92" i="17"/>
  <c r="C91" i="17"/>
  <c r="C90" i="17"/>
  <c r="C89" i="17"/>
  <c r="C88" i="17"/>
  <c r="C87" i="17"/>
  <c r="C86" i="17"/>
  <c r="C85"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38" i="17"/>
  <c r="C37" i="17"/>
  <c r="C36" i="17"/>
  <c r="C35" i="17"/>
  <c r="C34" i="17"/>
  <c r="C33" i="17"/>
  <c r="C32" i="17"/>
  <c r="C31" i="17"/>
  <c r="C30" i="17"/>
  <c r="C29" i="17"/>
  <c r="C28" i="17"/>
  <c r="C23" i="17"/>
  <c r="C22" i="17"/>
  <c r="C21" i="17"/>
  <c r="C20" i="17"/>
  <c r="C19" i="17"/>
  <c r="C18" i="17"/>
  <c r="C13" i="17"/>
  <c r="B13" i="17"/>
  <c r="C12" i="17"/>
  <c r="B12" i="17"/>
  <c r="C11" i="17"/>
  <c r="B11" i="17"/>
  <c r="C10" i="17"/>
  <c r="B10" i="17"/>
  <c r="C9" i="17"/>
  <c r="B9" i="17"/>
  <c r="C8" i="17"/>
  <c r="B8" i="17"/>
  <c r="C7" i="17"/>
  <c r="B7" i="17"/>
  <c r="C6" i="17"/>
  <c r="B6" i="17"/>
  <c r="C5" i="17"/>
  <c r="B5" i="17"/>
  <c r="C4" i="17"/>
  <c r="B4" i="17"/>
  <c r="C223" i="16"/>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9" i="16"/>
  <c r="C198" i="16"/>
  <c r="C197" i="16"/>
  <c r="C196" i="16"/>
  <c r="C195" i="16"/>
  <c r="C194" i="16"/>
  <c r="C193" i="16"/>
  <c r="C192" i="16"/>
  <c r="C191" i="16"/>
  <c r="C190" i="16"/>
  <c r="C189" i="16"/>
  <c r="C188" i="16"/>
  <c r="C187" i="16"/>
  <c r="C186" i="16"/>
  <c r="C185" i="16"/>
  <c r="C184" i="16"/>
  <c r="C183" i="16"/>
  <c r="C182" i="16"/>
  <c r="C181" i="16"/>
  <c r="C180" i="16"/>
  <c r="C179" i="16"/>
  <c r="C178" i="16"/>
  <c r="C177" i="16"/>
  <c r="C176" i="16"/>
  <c r="C175" i="16"/>
  <c r="C174" i="16"/>
  <c r="C173" i="16"/>
  <c r="C172" i="16"/>
  <c r="C171" i="16"/>
  <c r="C170" i="16"/>
  <c r="C169" i="16"/>
  <c r="C168" i="16"/>
  <c r="C167" i="16"/>
  <c r="C166" i="16"/>
  <c r="C165" i="16"/>
  <c r="C164" i="16"/>
  <c r="C163" i="16"/>
  <c r="C162" i="16"/>
  <c r="C161" i="16"/>
  <c r="C160" i="16"/>
  <c r="C159" i="16"/>
  <c r="C158" i="16"/>
  <c r="C157" i="16"/>
  <c r="C156" i="16"/>
  <c r="C155" i="16"/>
  <c r="C154" i="16"/>
  <c r="C153" i="16"/>
  <c r="C152" i="16"/>
  <c r="C151" i="16"/>
  <c r="C150" i="16"/>
  <c r="C149" i="16"/>
  <c r="C148" i="16"/>
  <c r="C147" i="16"/>
  <c r="C146" i="16"/>
  <c r="C145" i="16"/>
  <c r="C144" i="16"/>
  <c r="B144" i="16"/>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C143" i="16"/>
  <c r="C140" i="16"/>
  <c r="C138" i="16"/>
  <c r="C137" i="16"/>
  <c r="C136" i="16"/>
  <c r="C135" i="16"/>
  <c r="C125" i="16"/>
  <c r="C122" i="16"/>
  <c r="C121" i="16"/>
  <c r="C120" i="16"/>
  <c r="C119" i="16"/>
  <c r="C118" i="16"/>
  <c r="C117" i="16"/>
  <c r="C116" i="16"/>
  <c r="C115" i="16"/>
  <c r="C114" i="16"/>
  <c r="C113" i="16"/>
  <c r="C112" i="16"/>
  <c r="C111" i="16"/>
  <c r="C110" i="16"/>
  <c r="C109" i="16"/>
  <c r="C108" i="16"/>
  <c r="C107" i="16"/>
  <c r="C106" i="16"/>
  <c r="C105" i="16"/>
  <c r="C104" i="16"/>
  <c r="C103" i="16"/>
  <c r="C102" i="16"/>
  <c r="C101" i="16"/>
  <c r="C100" i="16"/>
  <c r="C99" i="16"/>
  <c r="C98" i="16"/>
  <c r="C97" i="16"/>
  <c r="C96" i="16"/>
  <c r="C93" i="16"/>
  <c r="C92" i="16"/>
  <c r="C91" i="16"/>
  <c r="C90" i="16"/>
  <c r="C89" i="16"/>
  <c r="C88" i="16"/>
  <c r="C87" i="16"/>
  <c r="C86" i="16"/>
  <c r="C85"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5" i="16"/>
  <c r="C44" i="16"/>
  <c r="C43" i="16"/>
  <c r="C42" i="16"/>
  <c r="C41" i="16"/>
  <c r="C38" i="16"/>
  <c r="C37" i="16"/>
  <c r="C36" i="16"/>
  <c r="C35" i="16"/>
  <c r="C34" i="16"/>
  <c r="C33" i="16"/>
  <c r="C32" i="16"/>
  <c r="C31" i="16"/>
  <c r="C30" i="16"/>
  <c r="C29" i="16"/>
  <c r="C28" i="16"/>
  <c r="C23" i="16"/>
  <c r="C22" i="16"/>
  <c r="C21" i="16"/>
  <c r="C20" i="16"/>
  <c r="C19" i="16"/>
  <c r="C18" i="16"/>
  <c r="C13" i="16"/>
  <c r="B13" i="16"/>
  <c r="C12" i="16"/>
  <c r="B12" i="16"/>
  <c r="C11" i="16"/>
  <c r="B11" i="16"/>
  <c r="C10" i="16"/>
  <c r="B10" i="16"/>
  <c r="C9" i="16"/>
  <c r="B9" i="16"/>
  <c r="C8" i="16"/>
  <c r="B8" i="16"/>
  <c r="C7" i="16"/>
  <c r="B7" i="16"/>
  <c r="C6" i="16"/>
  <c r="B6" i="16"/>
  <c r="C5" i="16"/>
  <c r="B5" i="16"/>
  <c r="C4" i="16"/>
  <c r="B4" i="16"/>
  <c r="C223" i="26"/>
  <c r="C222" i="26"/>
  <c r="C221" i="26"/>
  <c r="C220" i="26"/>
  <c r="C219" i="26"/>
  <c r="C218" i="26"/>
  <c r="C217" i="26"/>
  <c r="C216" i="26"/>
  <c r="C215" i="26"/>
  <c r="C214" i="26"/>
  <c r="C213" i="26"/>
  <c r="C212" i="26"/>
  <c r="C211" i="26"/>
  <c r="C210" i="26"/>
  <c r="C209" i="26"/>
  <c r="C208" i="26"/>
  <c r="C207" i="26"/>
  <c r="C206" i="26"/>
  <c r="C205" i="26"/>
  <c r="C204" i="26"/>
  <c r="C203" i="26"/>
  <c r="C202" i="26"/>
  <c r="C201" i="26"/>
  <c r="C200" i="26"/>
  <c r="C199" i="26"/>
  <c r="C198" i="26"/>
  <c r="C197" i="26"/>
  <c r="C196" i="26"/>
  <c r="C195" i="26"/>
  <c r="C194" i="26"/>
  <c r="C193" i="26"/>
  <c r="C192" i="26"/>
  <c r="C191" i="26"/>
  <c r="C190" i="26"/>
  <c r="C189" i="26"/>
  <c r="C188" i="26"/>
  <c r="C187" i="26"/>
  <c r="C186" i="26"/>
  <c r="C185" i="26"/>
  <c r="C184" i="26"/>
  <c r="C183" i="26"/>
  <c r="C182" i="26"/>
  <c r="C181" i="26"/>
  <c r="C180" i="26"/>
  <c r="C179" i="26"/>
  <c r="C178" i="26"/>
  <c r="C177" i="26"/>
  <c r="C176" i="26"/>
  <c r="C175" i="26"/>
  <c r="C174" i="26"/>
  <c r="C173" i="26"/>
  <c r="C172" i="26"/>
  <c r="C171" i="26"/>
  <c r="C170" i="26"/>
  <c r="C169" i="26"/>
  <c r="C168" i="26"/>
  <c r="C167" i="26"/>
  <c r="C166" i="26"/>
  <c r="C165" i="26"/>
  <c r="C164" i="26"/>
  <c r="C163" i="26"/>
  <c r="C162" i="26"/>
  <c r="C161" i="26"/>
  <c r="C160" i="26"/>
  <c r="C159" i="26"/>
  <c r="C158" i="26"/>
  <c r="C157" i="26"/>
  <c r="C156" i="26"/>
  <c r="C155" i="26"/>
  <c r="C154" i="26"/>
  <c r="C153" i="26"/>
  <c r="C152" i="26"/>
  <c r="C151" i="26"/>
  <c r="C150" i="26"/>
  <c r="C149" i="26"/>
  <c r="C148" i="26"/>
  <c r="C147" i="26"/>
  <c r="C146" i="26"/>
  <c r="C145" i="26"/>
  <c r="C144" i="26"/>
  <c r="B144" i="26"/>
  <c r="B145" i="26" s="1"/>
  <c r="B146" i="26" s="1"/>
  <c r="B147" i="26" s="1"/>
  <c r="B148" i="26" s="1"/>
  <c r="B149" i="26" s="1"/>
  <c r="B150" i="26" s="1"/>
  <c r="B151" i="26" s="1"/>
  <c r="B152" i="26" s="1"/>
  <c r="B153" i="26" s="1"/>
  <c r="B154" i="26" s="1"/>
  <c r="B155" i="26" s="1"/>
  <c r="B156" i="26" s="1"/>
  <c r="B157" i="26" s="1"/>
  <c r="B158" i="26" s="1"/>
  <c r="B159" i="26" s="1"/>
  <c r="B160" i="26" s="1"/>
  <c r="B161" i="26" s="1"/>
  <c r="B162" i="26" s="1"/>
  <c r="B163" i="26" s="1"/>
  <c r="B164" i="26" s="1"/>
  <c r="B165" i="26" s="1"/>
  <c r="B166" i="26" s="1"/>
  <c r="B167" i="26" s="1"/>
  <c r="B168" i="26" s="1"/>
  <c r="B169" i="26" s="1"/>
  <c r="B170" i="26" s="1"/>
  <c r="B171" i="26" s="1"/>
  <c r="B172" i="26" s="1"/>
  <c r="B173" i="26" s="1"/>
  <c r="B174" i="26" s="1"/>
  <c r="B175" i="26" s="1"/>
  <c r="B176" i="26" s="1"/>
  <c r="B177" i="26" s="1"/>
  <c r="B178" i="26" s="1"/>
  <c r="B179" i="26" s="1"/>
  <c r="B180" i="26" s="1"/>
  <c r="B181" i="26" s="1"/>
  <c r="B182" i="26" s="1"/>
  <c r="B183" i="26" s="1"/>
  <c r="B184" i="26" s="1"/>
  <c r="B185" i="26" s="1"/>
  <c r="B186" i="26" s="1"/>
  <c r="B187" i="26" s="1"/>
  <c r="B188" i="26" s="1"/>
  <c r="B189" i="26" s="1"/>
  <c r="B190" i="26" s="1"/>
  <c r="B191" i="26" s="1"/>
  <c r="B192" i="26" s="1"/>
  <c r="B193" i="26" s="1"/>
  <c r="B194" i="26" s="1"/>
  <c r="B195" i="26" s="1"/>
  <c r="B196" i="26" s="1"/>
  <c r="B197" i="26" s="1"/>
  <c r="B198" i="26" s="1"/>
  <c r="B199" i="26" s="1"/>
  <c r="B200" i="26" s="1"/>
  <c r="B201" i="26" s="1"/>
  <c r="B202" i="26" s="1"/>
  <c r="B203" i="26" s="1"/>
  <c r="B204" i="26" s="1"/>
  <c r="B205" i="26" s="1"/>
  <c r="B206" i="26" s="1"/>
  <c r="B207" i="26" s="1"/>
  <c r="B208" i="26" s="1"/>
  <c r="B209" i="26" s="1"/>
  <c r="B210" i="26" s="1"/>
  <c r="B211" i="26" s="1"/>
  <c r="B212" i="26" s="1"/>
  <c r="B213" i="26" s="1"/>
  <c r="B214" i="26" s="1"/>
  <c r="B215" i="26" s="1"/>
  <c r="B216" i="26" s="1"/>
  <c r="B217" i="26" s="1"/>
  <c r="B218" i="26" s="1"/>
  <c r="B219" i="26" s="1"/>
  <c r="B220" i="26" s="1"/>
  <c r="B221" i="26" s="1"/>
  <c r="B222" i="26" s="1"/>
  <c r="B223" i="26" s="1"/>
  <c r="C143" i="26"/>
  <c r="C140" i="26"/>
  <c r="C138" i="26"/>
  <c r="C137" i="26"/>
  <c r="C136" i="26"/>
  <c r="C135" i="26"/>
  <c r="C125" i="26"/>
  <c r="C122" i="26"/>
  <c r="C121" i="26"/>
  <c r="C120" i="26"/>
  <c r="C119" i="26"/>
  <c r="C118" i="26"/>
  <c r="C117" i="26"/>
  <c r="C116" i="26"/>
  <c r="C115" i="26"/>
  <c r="C114" i="26"/>
  <c r="C113" i="26"/>
  <c r="C112" i="26"/>
  <c r="C111" i="26"/>
  <c r="C110" i="26"/>
  <c r="C109" i="26"/>
  <c r="C108" i="26"/>
  <c r="C107" i="26"/>
  <c r="C106" i="26"/>
  <c r="C105" i="26"/>
  <c r="C104" i="26"/>
  <c r="C103" i="26"/>
  <c r="C102" i="26"/>
  <c r="C101" i="26"/>
  <c r="C100" i="26"/>
  <c r="C99" i="26"/>
  <c r="C98" i="26"/>
  <c r="C97" i="26"/>
  <c r="C96" i="26"/>
  <c r="C93" i="26"/>
  <c r="C92" i="26"/>
  <c r="C91" i="26"/>
  <c r="C90" i="26"/>
  <c r="C89" i="26"/>
  <c r="C88" i="26"/>
  <c r="C87" i="26"/>
  <c r="C86" i="26"/>
  <c r="C85" i="26"/>
  <c r="C82" i="26"/>
  <c r="C81" i="26"/>
  <c r="C80" i="26"/>
  <c r="C79" i="26"/>
  <c r="C78" i="26"/>
  <c r="C77" i="26"/>
  <c r="C76" i="26"/>
  <c r="C75" i="26"/>
  <c r="C74" i="26"/>
  <c r="C73" i="26"/>
  <c r="C72" i="26"/>
  <c r="C71" i="26"/>
  <c r="C70" i="26"/>
  <c r="C69" i="26"/>
  <c r="C68" i="26"/>
  <c r="C67" i="26"/>
  <c r="C66" i="26"/>
  <c r="C65" i="26"/>
  <c r="C64" i="26"/>
  <c r="C63" i="26"/>
  <c r="C62" i="26"/>
  <c r="C61" i="26"/>
  <c r="C60" i="26"/>
  <c r="C59" i="26"/>
  <c r="C58" i="26"/>
  <c r="C57" i="26"/>
  <c r="C56" i="26"/>
  <c r="C55" i="26"/>
  <c r="C54" i="26"/>
  <c r="C53" i="26"/>
  <c r="C52" i="26"/>
  <c r="C51" i="26"/>
  <c r="C50" i="26"/>
  <c r="C49" i="26"/>
  <c r="C48" i="26"/>
  <c r="C47" i="26"/>
  <c r="C46" i="26"/>
  <c r="C45" i="26"/>
  <c r="C44" i="26"/>
  <c r="C43" i="26"/>
  <c r="C42" i="26"/>
  <c r="C41" i="26"/>
  <c r="C38" i="26"/>
  <c r="C37" i="26"/>
  <c r="C36" i="26"/>
  <c r="C35" i="26"/>
  <c r="C34" i="26"/>
  <c r="C33" i="26"/>
  <c r="C32" i="26"/>
  <c r="C31" i="26"/>
  <c r="C30" i="26"/>
  <c r="C29" i="26"/>
  <c r="C28" i="26"/>
  <c r="C23" i="26"/>
  <c r="C22" i="26"/>
  <c r="C21" i="26"/>
  <c r="C20" i="26"/>
  <c r="C19" i="26"/>
  <c r="C18" i="26"/>
  <c r="C13" i="26"/>
  <c r="B13" i="26"/>
  <c r="C12" i="26"/>
  <c r="B12" i="26"/>
  <c r="C11" i="26"/>
  <c r="B11" i="26"/>
  <c r="C10" i="26"/>
  <c r="B10" i="26"/>
  <c r="C9" i="26"/>
  <c r="B9" i="26"/>
  <c r="C8" i="26"/>
  <c r="B8" i="26"/>
  <c r="C7" i="26"/>
  <c r="B7" i="26"/>
  <c r="C6" i="26"/>
  <c r="B6" i="26"/>
  <c r="C5" i="26"/>
  <c r="B5" i="26"/>
  <c r="C4" i="26"/>
  <c r="B4" i="26"/>
  <c r="C223" i="25"/>
  <c r="C222" i="25"/>
  <c r="C221" i="25"/>
  <c r="C220" i="25"/>
  <c r="C219" i="25"/>
  <c r="C218" i="25"/>
  <c r="C217" i="25"/>
  <c r="C216" i="25"/>
  <c r="C215" i="25"/>
  <c r="C214" i="25"/>
  <c r="C213" i="25"/>
  <c r="C212" i="25"/>
  <c r="C211" i="25"/>
  <c r="C210" i="25"/>
  <c r="C209" i="25"/>
  <c r="C208" i="25"/>
  <c r="C207" i="25"/>
  <c r="C206" i="25"/>
  <c r="C205" i="25"/>
  <c r="C204" i="25"/>
  <c r="C203" i="25"/>
  <c r="C202" i="25"/>
  <c r="C201" i="25"/>
  <c r="C200" i="25"/>
  <c r="C199" i="25"/>
  <c r="C198" i="25"/>
  <c r="C197" i="25"/>
  <c r="C196" i="25"/>
  <c r="C195" i="25"/>
  <c r="C194" i="25"/>
  <c r="C193" i="25"/>
  <c r="C192" i="25"/>
  <c r="C191" i="25"/>
  <c r="C190" i="25"/>
  <c r="C189" i="25"/>
  <c r="C188" i="25"/>
  <c r="C187" i="25"/>
  <c r="C186" i="25"/>
  <c r="C185" i="25"/>
  <c r="C184" i="25"/>
  <c r="C183" i="25"/>
  <c r="C182" i="25"/>
  <c r="C181" i="25"/>
  <c r="C180" i="25"/>
  <c r="C179" i="25"/>
  <c r="C178" i="25"/>
  <c r="C177" i="25"/>
  <c r="C176" i="25"/>
  <c r="C175" i="25"/>
  <c r="C174" i="25"/>
  <c r="C173" i="25"/>
  <c r="C172" i="25"/>
  <c r="C171" i="25"/>
  <c r="C170" i="25"/>
  <c r="C169" i="25"/>
  <c r="C168" i="25"/>
  <c r="C167" i="25"/>
  <c r="C166" i="25"/>
  <c r="C165" i="25"/>
  <c r="C164" i="25"/>
  <c r="C163" i="25"/>
  <c r="C162" i="25"/>
  <c r="C161" i="25"/>
  <c r="C160" i="25"/>
  <c r="C159" i="25"/>
  <c r="C158" i="25"/>
  <c r="C157" i="25"/>
  <c r="C156" i="25"/>
  <c r="C155" i="25"/>
  <c r="C154" i="25"/>
  <c r="C153" i="25"/>
  <c r="C152" i="25"/>
  <c r="C151" i="25"/>
  <c r="C150" i="25"/>
  <c r="C149" i="25"/>
  <c r="C148" i="25"/>
  <c r="C147" i="25"/>
  <c r="C146" i="25"/>
  <c r="C145" i="25"/>
  <c r="C144" i="25"/>
  <c r="B144" i="25"/>
  <c r="B145" i="25" s="1"/>
  <c r="B146" i="25" s="1"/>
  <c r="B147" i="25" s="1"/>
  <c r="B148" i="25" s="1"/>
  <c r="B149" i="25" s="1"/>
  <c r="B150" i="25" s="1"/>
  <c r="B151" i="25" s="1"/>
  <c r="B152" i="25" s="1"/>
  <c r="B153" i="25" s="1"/>
  <c r="B154" i="25" s="1"/>
  <c r="B155" i="25" s="1"/>
  <c r="B156" i="25" s="1"/>
  <c r="B157" i="25" s="1"/>
  <c r="B158" i="25" s="1"/>
  <c r="B159" i="25" s="1"/>
  <c r="B160" i="25" s="1"/>
  <c r="B161" i="25" s="1"/>
  <c r="B162" i="25" s="1"/>
  <c r="B163" i="25" s="1"/>
  <c r="B164" i="25" s="1"/>
  <c r="B165" i="25" s="1"/>
  <c r="B166" i="25" s="1"/>
  <c r="B167" i="25" s="1"/>
  <c r="B168" i="25" s="1"/>
  <c r="B169" i="25" s="1"/>
  <c r="B170" i="25" s="1"/>
  <c r="B171" i="25" s="1"/>
  <c r="B172" i="25" s="1"/>
  <c r="B173" i="25" s="1"/>
  <c r="B174" i="25" s="1"/>
  <c r="B175" i="25" s="1"/>
  <c r="B176" i="25" s="1"/>
  <c r="B177" i="25" s="1"/>
  <c r="B178" i="25" s="1"/>
  <c r="B179" i="25" s="1"/>
  <c r="B180" i="25" s="1"/>
  <c r="B181" i="25" s="1"/>
  <c r="B182" i="25" s="1"/>
  <c r="B183" i="25" s="1"/>
  <c r="B184" i="25" s="1"/>
  <c r="B185" i="25" s="1"/>
  <c r="B186" i="25" s="1"/>
  <c r="B187" i="25" s="1"/>
  <c r="B188" i="25" s="1"/>
  <c r="B189" i="25" s="1"/>
  <c r="B190" i="25" s="1"/>
  <c r="B191" i="25" s="1"/>
  <c r="B192" i="25" s="1"/>
  <c r="B193" i="25" s="1"/>
  <c r="B194" i="25" s="1"/>
  <c r="B195" i="25" s="1"/>
  <c r="B196" i="25" s="1"/>
  <c r="B197" i="25" s="1"/>
  <c r="B198" i="25" s="1"/>
  <c r="B199" i="25" s="1"/>
  <c r="B200" i="25" s="1"/>
  <c r="B201" i="25" s="1"/>
  <c r="B202" i="25" s="1"/>
  <c r="B203" i="25" s="1"/>
  <c r="B204" i="25" s="1"/>
  <c r="B205" i="25" s="1"/>
  <c r="B206" i="25" s="1"/>
  <c r="B207" i="25" s="1"/>
  <c r="B208" i="25" s="1"/>
  <c r="B209" i="25" s="1"/>
  <c r="B210" i="25" s="1"/>
  <c r="B211" i="25" s="1"/>
  <c r="B212" i="25" s="1"/>
  <c r="B213" i="25" s="1"/>
  <c r="B214" i="25" s="1"/>
  <c r="B215" i="25" s="1"/>
  <c r="B216" i="25" s="1"/>
  <c r="B217" i="25" s="1"/>
  <c r="B218" i="25" s="1"/>
  <c r="B219" i="25" s="1"/>
  <c r="B220" i="25" s="1"/>
  <c r="B221" i="25" s="1"/>
  <c r="B222" i="25" s="1"/>
  <c r="B223" i="25" s="1"/>
  <c r="C143" i="25"/>
  <c r="C140" i="25"/>
  <c r="C138" i="25"/>
  <c r="C137" i="25"/>
  <c r="C136" i="25"/>
  <c r="C135" i="25"/>
  <c r="C125" i="25"/>
  <c r="C122" i="25"/>
  <c r="C121" i="25"/>
  <c r="C120" i="25"/>
  <c r="C119" i="25"/>
  <c r="C118" i="25"/>
  <c r="C117" i="25"/>
  <c r="C116" i="25"/>
  <c r="C115" i="25"/>
  <c r="C114" i="25"/>
  <c r="C113" i="25"/>
  <c r="C112" i="25"/>
  <c r="C111" i="25"/>
  <c r="C110" i="25"/>
  <c r="C109" i="25"/>
  <c r="C108" i="25"/>
  <c r="C107" i="25"/>
  <c r="C106" i="25"/>
  <c r="C105" i="25"/>
  <c r="C104" i="25"/>
  <c r="C103" i="25"/>
  <c r="C102" i="25"/>
  <c r="C101" i="25"/>
  <c r="C100" i="25"/>
  <c r="C99" i="25"/>
  <c r="C98" i="25"/>
  <c r="C97" i="25"/>
  <c r="C96" i="25"/>
  <c r="C93" i="25"/>
  <c r="C92" i="25"/>
  <c r="C91" i="25"/>
  <c r="C90" i="25"/>
  <c r="C89" i="25"/>
  <c r="C88" i="25"/>
  <c r="C87" i="25"/>
  <c r="C86" i="25"/>
  <c r="C85"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38" i="25"/>
  <c r="C37" i="25"/>
  <c r="C36" i="25"/>
  <c r="C35" i="25"/>
  <c r="C34" i="25"/>
  <c r="C33" i="25"/>
  <c r="C32" i="25"/>
  <c r="C31" i="25"/>
  <c r="C30" i="25"/>
  <c r="C29" i="25"/>
  <c r="C28" i="25"/>
  <c r="C23" i="25"/>
  <c r="C22" i="25"/>
  <c r="C21" i="25"/>
  <c r="C20" i="25"/>
  <c r="C19" i="25"/>
  <c r="C18" i="25"/>
  <c r="C17" i="25"/>
  <c r="C13" i="25"/>
  <c r="B13" i="25"/>
  <c r="C12" i="25"/>
  <c r="B12" i="25"/>
  <c r="C11" i="25"/>
  <c r="B11" i="25"/>
  <c r="C10" i="25"/>
  <c r="B10" i="25"/>
  <c r="C9" i="25"/>
  <c r="B9" i="25"/>
  <c r="C8" i="25"/>
  <c r="B8" i="25"/>
  <c r="C7" i="25"/>
  <c r="B7" i="25"/>
  <c r="C6" i="25"/>
  <c r="B6" i="25"/>
  <c r="C5" i="25"/>
  <c r="B5" i="25"/>
  <c r="C4" i="25"/>
  <c r="B4" i="25"/>
  <c r="C223" i="24"/>
  <c r="C222" i="24"/>
  <c r="C221" i="24"/>
  <c r="C220" i="24"/>
  <c r="C219" i="24"/>
  <c r="C218" i="24"/>
  <c r="C217" i="24"/>
  <c r="C216" i="24"/>
  <c r="C215" i="24"/>
  <c r="C214" i="24"/>
  <c r="C213" i="24"/>
  <c r="C212" i="24"/>
  <c r="C211" i="24"/>
  <c r="C210" i="24"/>
  <c r="C209" i="24"/>
  <c r="C208" i="24"/>
  <c r="C207" i="24"/>
  <c r="C206" i="24"/>
  <c r="C205" i="24"/>
  <c r="C204" i="24"/>
  <c r="C203" i="24"/>
  <c r="C202" i="24"/>
  <c r="C201" i="24"/>
  <c r="C200" i="24"/>
  <c r="C199" i="24"/>
  <c r="C198" i="24"/>
  <c r="C197" i="24"/>
  <c r="C196" i="24"/>
  <c r="C195" i="24"/>
  <c r="C194" i="24"/>
  <c r="C193" i="24"/>
  <c r="C192" i="24"/>
  <c r="C191" i="24"/>
  <c r="C190" i="24"/>
  <c r="C189" i="24"/>
  <c r="C188" i="24"/>
  <c r="C187" i="24"/>
  <c r="C186" i="24"/>
  <c r="C185" i="24"/>
  <c r="C184" i="24"/>
  <c r="C183" i="24"/>
  <c r="C182" i="24"/>
  <c r="C181" i="24"/>
  <c r="C180" i="24"/>
  <c r="C179" i="24"/>
  <c r="C178" i="24"/>
  <c r="C177" i="24"/>
  <c r="C176" i="24"/>
  <c r="C175" i="24"/>
  <c r="C174" i="24"/>
  <c r="C173" i="24"/>
  <c r="C172" i="24"/>
  <c r="C171" i="24"/>
  <c r="C170" i="24"/>
  <c r="C169" i="24"/>
  <c r="C168" i="24"/>
  <c r="C167" i="24"/>
  <c r="C166" i="24"/>
  <c r="C165" i="24"/>
  <c r="C164" i="24"/>
  <c r="C163" i="24"/>
  <c r="C162" i="24"/>
  <c r="C161" i="24"/>
  <c r="C160" i="24"/>
  <c r="C159" i="24"/>
  <c r="C158" i="24"/>
  <c r="C157" i="24"/>
  <c r="C156" i="24"/>
  <c r="C155" i="24"/>
  <c r="C154" i="24"/>
  <c r="C153" i="24"/>
  <c r="C152" i="24"/>
  <c r="C151" i="24"/>
  <c r="C150" i="24"/>
  <c r="C149" i="24"/>
  <c r="C148" i="24"/>
  <c r="C147" i="24"/>
  <c r="C146" i="24"/>
  <c r="C145" i="24"/>
  <c r="C144" i="24"/>
  <c r="B144" i="24"/>
  <c r="B145" i="24" s="1"/>
  <c r="B146" i="24" s="1"/>
  <c r="B147" i="24" s="1"/>
  <c r="B148" i="24" s="1"/>
  <c r="B149" i="24" s="1"/>
  <c r="B150" i="24" s="1"/>
  <c r="B151" i="24" s="1"/>
  <c r="B152" i="24" s="1"/>
  <c r="B153" i="24" s="1"/>
  <c r="B154" i="24" s="1"/>
  <c r="B155" i="24" s="1"/>
  <c r="B156" i="24" s="1"/>
  <c r="B157" i="24" s="1"/>
  <c r="B158" i="24" s="1"/>
  <c r="B159" i="24" s="1"/>
  <c r="B160" i="24" s="1"/>
  <c r="B161" i="24" s="1"/>
  <c r="B162" i="24" s="1"/>
  <c r="B163" i="24" s="1"/>
  <c r="B164" i="24" s="1"/>
  <c r="B165" i="24" s="1"/>
  <c r="B166" i="24" s="1"/>
  <c r="B167" i="24" s="1"/>
  <c r="B168" i="24" s="1"/>
  <c r="B169" i="24" s="1"/>
  <c r="B170" i="24" s="1"/>
  <c r="B171" i="24" s="1"/>
  <c r="B172" i="24" s="1"/>
  <c r="B173" i="24" s="1"/>
  <c r="B174" i="24" s="1"/>
  <c r="B175" i="24" s="1"/>
  <c r="B176" i="24" s="1"/>
  <c r="B177" i="24" s="1"/>
  <c r="B178" i="24" s="1"/>
  <c r="B179" i="24" s="1"/>
  <c r="B180" i="24" s="1"/>
  <c r="B181" i="24" s="1"/>
  <c r="B182" i="24" s="1"/>
  <c r="B183" i="24" s="1"/>
  <c r="B184" i="24" s="1"/>
  <c r="B185" i="24" s="1"/>
  <c r="B186" i="24" s="1"/>
  <c r="B187" i="24" s="1"/>
  <c r="B188" i="24" s="1"/>
  <c r="B189" i="24" s="1"/>
  <c r="B190" i="24" s="1"/>
  <c r="B191" i="24" s="1"/>
  <c r="B192" i="24" s="1"/>
  <c r="B193" i="24" s="1"/>
  <c r="B194" i="24" s="1"/>
  <c r="B195" i="24" s="1"/>
  <c r="B196" i="24" s="1"/>
  <c r="B197" i="24" s="1"/>
  <c r="B198" i="24" s="1"/>
  <c r="B199" i="24" s="1"/>
  <c r="B200" i="24" s="1"/>
  <c r="B201" i="24" s="1"/>
  <c r="B202" i="24" s="1"/>
  <c r="B203" i="24" s="1"/>
  <c r="B204" i="24" s="1"/>
  <c r="B205" i="24" s="1"/>
  <c r="B206" i="24" s="1"/>
  <c r="B207" i="24" s="1"/>
  <c r="B208" i="24" s="1"/>
  <c r="B209" i="24" s="1"/>
  <c r="B210" i="24" s="1"/>
  <c r="B211" i="24" s="1"/>
  <c r="B212" i="24" s="1"/>
  <c r="B213" i="24" s="1"/>
  <c r="B214" i="24" s="1"/>
  <c r="B215" i="24" s="1"/>
  <c r="B216" i="24" s="1"/>
  <c r="B217" i="24" s="1"/>
  <c r="B218" i="24" s="1"/>
  <c r="B219" i="24" s="1"/>
  <c r="B220" i="24" s="1"/>
  <c r="B221" i="24" s="1"/>
  <c r="B222" i="24" s="1"/>
  <c r="B223" i="24" s="1"/>
  <c r="C143" i="24"/>
  <c r="C140" i="24"/>
  <c r="C138" i="24"/>
  <c r="C137" i="24"/>
  <c r="C136" i="24"/>
  <c r="C135" i="24"/>
  <c r="C125" i="24"/>
  <c r="C122" i="24"/>
  <c r="C121" i="24"/>
  <c r="C120" i="24"/>
  <c r="C119" i="24"/>
  <c r="C118" i="24"/>
  <c r="C117" i="24"/>
  <c r="C116" i="24"/>
  <c r="C115" i="24"/>
  <c r="C114" i="24"/>
  <c r="C113" i="24"/>
  <c r="C112" i="24"/>
  <c r="C111" i="24"/>
  <c r="C110" i="24"/>
  <c r="C109" i="24"/>
  <c r="C108" i="24"/>
  <c r="C107" i="24"/>
  <c r="C106" i="24"/>
  <c r="C105" i="24"/>
  <c r="C104" i="24"/>
  <c r="C103" i="24"/>
  <c r="C102" i="24"/>
  <c r="C101" i="24"/>
  <c r="C100" i="24"/>
  <c r="C99" i="24"/>
  <c r="C98" i="24"/>
  <c r="C97" i="24"/>
  <c r="C96" i="24"/>
  <c r="C93" i="24"/>
  <c r="C92" i="24"/>
  <c r="C91" i="24"/>
  <c r="C90" i="24"/>
  <c r="C89" i="24"/>
  <c r="C88" i="24"/>
  <c r="C87" i="24"/>
  <c r="C86" i="24"/>
  <c r="C85" i="24"/>
  <c r="C82" i="24"/>
  <c r="C81" i="24"/>
  <c r="C80" i="24"/>
  <c r="C79" i="24"/>
  <c r="C78" i="24"/>
  <c r="C77" i="24"/>
  <c r="C76" i="24"/>
  <c r="C75" i="24"/>
  <c r="C74" i="24"/>
  <c r="C73" i="24"/>
  <c r="C72" i="24"/>
  <c r="C71" i="24"/>
  <c r="C70" i="24"/>
  <c r="C69" i="24"/>
  <c r="C68" i="24"/>
  <c r="C67" i="24"/>
  <c r="C66" i="24"/>
  <c r="C65" i="24"/>
  <c r="C64" i="24"/>
  <c r="C63" i="24"/>
  <c r="C62" i="24"/>
  <c r="C61" i="24"/>
  <c r="C60" i="24"/>
  <c r="C59" i="24"/>
  <c r="C58" i="24"/>
  <c r="C57" i="24"/>
  <c r="C56" i="24"/>
  <c r="C55" i="24"/>
  <c r="C54" i="24"/>
  <c r="C53" i="24"/>
  <c r="C52" i="24"/>
  <c r="C51" i="24"/>
  <c r="C50" i="24"/>
  <c r="C49" i="24"/>
  <c r="C48" i="24"/>
  <c r="C47" i="24"/>
  <c r="C46" i="24"/>
  <c r="C45" i="24"/>
  <c r="C44" i="24"/>
  <c r="C43" i="24"/>
  <c r="C42" i="24"/>
  <c r="C41" i="24"/>
  <c r="C38" i="24"/>
  <c r="C37" i="24"/>
  <c r="C36" i="24"/>
  <c r="C35" i="24"/>
  <c r="C34" i="24"/>
  <c r="C33" i="24"/>
  <c r="C32" i="24"/>
  <c r="C31" i="24"/>
  <c r="C30" i="24"/>
  <c r="C29" i="24"/>
  <c r="C28" i="24"/>
  <c r="C23" i="24"/>
  <c r="C22" i="24"/>
  <c r="C21" i="24"/>
  <c r="C20" i="24"/>
  <c r="C19" i="24"/>
  <c r="C18" i="24"/>
  <c r="C13" i="24"/>
  <c r="B13" i="24"/>
  <c r="C12" i="24"/>
  <c r="B12" i="24"/>
  <c r="C11" i="24"/>
  <c r="B11" i="24"/>
  <c r="C10" i="24"/>
  <c r="B10" i="24"/>
  <c r="C9" i="24"/>
  <c r="B9" i="24"/>
  <c r="C8" i="24"/>
  <c r="B8" i="24"/>
  <c r="C7" i="24"/>
  <c r="B7" i="24"/>
  <c r="C6" i="24"/>
  <c r="B6" i="24"/>
  <c r="C5" i="24"/>
  <c r="B5" i="24"/>
  <c r="C4" i="24"/>
  <c r="B4" i="24"/>
  <c r="C223" i="23"/>
  <c r="C222" i="23"/>
  <c r="C221" i="23"/>
  <c r="C220" i="23"/>
  <c r="C219" i="23"/>
  <c r="C218" i="23"/>
  <c r="C217" i="23"/>
  <c r="C216" i="23"/>
  <c r="C215" i="23"/>
  <c r="C214" i="23"/>
  <c r="C213" i="23"/>
  <c r="C212" i="23"/>
  <c r="C211" i="23"/>
  <c r="C210" i="23"/>
  <c r="C209" i="23"/>
  <c r="C208" i="23"/>
  <c r="C207" i="23"/>
  <c r="C206" i="23"/>
  <c r="C205" i="23"/>
  <c r="C204" i="23"/>
  <c r="C203" i="23"/>
  <c r="C202" i="23"/>
  <c r="C201" i="23"/>
  <c r="C200" i="23"/>
  <c r="C199" i="23"/>
  <c r="C198" i="23"/>
  <c r="C197" i="23"/>
  <c r="C196" i="23"/>
  <c r="C195" i="23"/>
  <c r="C194" i="23"/>
  <c r="C193" i="23"/>
  <c r="C192" i="23"/>
  <c r="C191" i="23"/>
  <c r="C190" i="23"/>
  <c r="C189" i="23"/>
  <c r="C188" i="23"/>
  <c r="C187" i="23"/>
  <c r="C186" i="23"/>
  <c r="C185" i="23"/>
  <c r="C184" i="23"/>
  <c r="C183" i="23"/>
  <c r="C182" i="23"/>
  <c r="C181" i="23"/>
  <c r="C180" i="23"/>
  <c r="C179" i="23"/>
  <c r="C178" i="23"/>
  <c r="C177" i="23"/>
  <c r="C176" i="23"/>
  <c r="C175" i="23"/>
  <c r="C174" i="23"/>
  <c r="C173" i="23"/>
  <c r="C172" i="23"/>
  <c r="C171" i="23"/>
  <c r="C170" i="23"/>
  <c r="C169" i="23"/>
  <c r="C168" i="23"/>
  <c r="C167" i="23"/>
  <c r="C166" i="23"/>
  <c r="C165" i="23"/>
  <c r="C164" i="23"/>
  <c r="C163" i="23"/>
  <c r="C162" i="23"/>
  <c r="C161" i="23"/>
  <c r="C160" i="23"/>
  <c r="C159" i="23"/>
  <c r="C158" i="23"/>
  <c r="C157" i="23"/>
  <c r="C156" i="23"/>
  <c r="C155" i="23"/>
  <c r="C154" i="23"/>
  <c r="C153" i="23"/>
  <c r="C152" i="23"/>
  <c r="C151" i="23"/>
  <c r="C150" i="23"/>
  <c r="C149" i="23"/>
  <c r="C148" i="23"/>
  <c r="C147" i="23"/>
  <c r="C146" i="23"/>
  <c r="C145" i="23"/>
  <c r="C144" i="23"/>
  <c r="B144" i="23"/>
  <c r="B145" i="23" s="1"/>
  <c r="B146" i="23" s="1"/>
  <c r="B147" i="23" s="1"/>
  <c r="B148" i="23" s="1"/>
  <c r="B149" i="23" s="1"/>
  <c r="B150" i="23" s="1"/>
  <c r="B151" i="23" s="1"/>
  <c r="B152" i="23" s="1"/>
  <c r="B153" i="23" s="1"/>
  <c r="B154" i="23" s="1"/>
  <c r="B155" i="23" s="1"/>
  <c r="B156" i="23" s="1"/>
  <c r="B157" i="23" s="1"/>
  <c r="B158" i="23" s="1"/>
  <c r="B159" i="23" s="1"/>
  <c r="B160" i="23" s="1"/>
  <c r="B161" i="23" s="1"/>
  <c r="B162" i="23" s="1"/>
  <c r="B163" i="23" s="1"/>
  <c r="B164" i="23" s="1"/>
  <c r="B165" i="23" s="1"/>
  <c r="B166" i="23" s="1"/>
  <c r="B167" i="23" s="1"/>
  <c r="B168" i="23" s="1"/>
  <c r="B169" i="23" s="1"/>
  <c r="B170" i="23" s="1"/>
  <c r="B171" i="23" s="1"/>
  <c r="B172" i="23" s="1"/>
  <c r="B173" i="23" s="1"/>
  <c r="B174" i="23" s="1"/>
  <c r="B175" i="23" s="1"/>
  <c r="B176" i="23" s="1"/>
  <c r="B177" i="23" s="1"/>
  <c r="B178" i="23" s="1"/>
  <c r="B179" i="23" s="1"/>
  <c r="B180" i="23" s="1"/>
  <c r="B181" i="23" s="1"/>
  <c r="B182" i="23" s="1"/>
  <c r="B183" i="23" s="1"/>
  <c r="B184" i="23" s="1"/>
  <c r="B185" i="23" s="1"/>
  <c r="B186" i="23" s="1"/>
  <c r="B187" i="23" s="1"/>
  <c r="B188" i="23" s="1"/>
  <c r="B189" i="23" s="1"/>
  <c r="B190" i="23" s="1"/>
  <c r="B191" i="23" s="1"/>
  <c r="B192" i="23" s="1"/>
  <c r="B193" i="23" s="1"/>
  <c r="B194" i="23" s="1"/>
  <c r="B195" i="23" s="1"/>
  <c r="B196" i="23" s="1"/>
  <c r="B197" i="23" s="1"/>
  <c r="B198" i="23" s="1"/>
  <c r="B199" i="23" s="1"/>
  <c r="B200" i="23" s="1"/>
  <c r="B201" i="23" s="1"/>
  <c r="B202" i="23" s="1"/>
  <c r="B203" i="23" s="1"/>
  <c r="B204" i="23" s="1"/>
  <c r="B205" i="23" s="1"/>
  <c r="B206" i="23" s="1"/>
  <c r="B207" i="23" s="1"/>
  <c r="B208" i="23" s="1"/>
  <c r="B209" i="23" s="1"/>
  <c r="B210" i="23" s="1"/>
  <c r="B211" i="23" s="1"/>
  <c r="B212" i="23" s="1"/>
  <c r="B213" i="23" s="1"/>
  <c r="B214" i="23" s="1"/>
  <c r="B215" i="23" s="1"/>
  <c r="B216" i="23" s="1"/>
  <c r="B217" i="23" s="1"/>
  <c r="B218" i="23" s="1"/>
  <c r="B219" i="23" s="1"/>
  <c r="B220" i="23" s="1"/>
  <c r="B221" i="23" s="1"/>
  <c r="B222" i="23" s="1"/>
  <c r="B223" i="23" s="1"/>
  <c r="C143" i="23"/>
  <c r="C140" i="23"/>
  <c r="C138" i="23"/>
  <c r="C137" i="23"/>
  <c r="C136" i="23"/>
  <c r="C135" i="23"/>
  <c r="C125" i="23"/>
  <c r="C122" i="23"/>
  <c r="C121" i="23"/>
  <c r="C120" i="23"/>
  <c r="C119" i="23"/>
  <c r="C118" i="23"/>
  <c r="C117" i="23"/>
  <c r="C116" i="23"/>
  <c r="C115" i="23"/>
  <c r="C114" i="23"/>
  <c r="C113" i="23"/>
  <c r="C112" i="23"/>
  <c r="C111" i="23"/>
  <c r="C110" i="23"/>
  <c r="C109" i="23"/>
  <c r="C108" i="23"/>
  <c r="C107" i="23"/>
  <c r="C106" i="23"/>
  <c r="C105" i="23"/>
  <c r="C104" i="23"/>
  <c r="C103" i="23"/>
  <c r="C102" i="23"/>
  <c r="C101" i="23"/>
  <c r="C100" i="23"/>
  <c r="C99" i="23"/>
  <c r="C98" i="23"/>
  <c r="C97" i="23"/>
  <c r="C96" i="23"/>
  <c r="C93" i="23"/>
  <c r="C92" i="23"/>
  <c r="C91" i="23"/>
  <c r="C90" i="23"/>
  <c r="C89" i="23"/>
  <c r="C88" i="23"/>
  <c r="C87" i="23"/>
  <c r="C86" i="23"/>
  <c r="C85" i="23"/>
  <c r="C82" i="23"/>
  <c r="C81" i="23"/>
  <c r="C80" i="23"/>
  <c r="C79" i="23"/>
  <c r="C78" i="23"/>
  <c r="C77" i="23"/>
  <c r="C76" i="23"/>
  <c r="C75" i="23"/>
  <c r="C74" i="23"/>
  <c r="C73" i="23"/>
  <c r="C72" i="23"/>
  <c r="C71" i="23"/>
  <c r="C70" i="23"/>
  <c r="C69" i="23"/>
  <c r="C68" i="23"/>
  <c r="C67" i="23"/>
  <c r="C66" i="23"/>
  <c r="C65" i="23"/>
  <c r="C64" i="23"/>
  <c r="C63" i="23"/>
  <c r="C62" i="23"/>
  <c r="C61" i="23"/>
  <c r="C60" i="23"/>
  <c r="C59" i="23"/>
  <c r="C58" i="23"/>
  <c r="C57" i="23"/>
  <c r="C56" i="23"/>
  <c r="C55" i="23"/>
  <c r="C54" i="23"/>
  <c r="C53" i="23"/>
  <c r="C52" i="23"/>
  <c r="C51" i="23"/>
  <c r="C50" i="23"/>
  <c r="C49" i="23"/>
  <c r="C48" i="23"/>
  <c r="C47" i="23"/>
  <c r="C46" i="23"/>
  <c r="C45" i="23"/>
  <c r="C44" i="23"/>
  <c r="C43" i="23"/>
  <c r="C42" i="23"/>
  <c r="C41" i="23"/>
  <c r="C38" i="23"/>
  <c r="C37" i="23"/>
  <c r="C36" i="23"/>
  <c r="C35" i="23"/>
  <c r="C34" i="23"/>
  <c r="C33" i="23"/>
  <c r="C32" i="23"/>
  <c r="C31" i="23"/>
  <c r="C30" i="23"/>
  <c r="C29" i="23"/>
  <c r="C28" i="23"/>
  <c r="C23" i="23"/>
  <c r="C22" i="23"/>
  <c r="C21" i="23"/>
  <c r="C20" i="23"/>
  <c r="C19" i="23"/>
  <c r="C18" i="23"/>
  <c r="C13" i="23"/>
  <c r="B13" i="23"/>
  <c r="C12" i="23"/>
  <c r="B12" i="23"/>
  <c r="C11" i="23"/>
  <c r="B11" i="23"/>
  <c r="C10" i="23"/>
  <c r="B10" i="23"/>
  <c r="C9" i="23"/>
  <c r="B9" i="23"/>
  <c r="C8" i="23"/>
  <c r="B8" i="23"/>
  <c r="C7" i="23"/>
  <c r="B7" i="23"/>
  <c r="C6" i="23"/>
  <c r="B6" i="23"/>
  <c r="C5" i="23"/>
  <c r="B5" i="23"/>
  <c r="C4" i="23"/>
  <c r="B4" i="23"/>
  <c r="C223" i="22"/>
  <c r="C222" i="22"/>
  <c r="C221" i="22"/>
  <c r="C220" i="22"/>
  <c r="C219" i="22"/>
  <c r="C218" i="22"/>
  <c r="C217" i="22"/>
  <c r="C216" i="22"/>
  <c r="C215" i="22"/>
  <c r="C214" i="22"/>
  <c r="C213" i="22"/>
  <c r="C212" i="22"/>
  <c r="C211" i="22"/>
  <c r="C210" i="22"/>
  <c r="C209" i="22"/>
  <c r="C208" i="22"/>
  <c r="C207" i="22"/>
  <c r="C206" i="22"/>
  <c r="C205" i="22"/>
  <c r="C204" i="22"/>
  <c r="C203" i="22"/>
  <c r="C202" i="22"/>
  <c r="C201" i="22"/>
  <c r="C200" i="22"/>
  <c r="C199" i="22"/>
  <c r="C198" i="22"/>
  <c r="C197" i="22"/>
  <c r="C196" i="22"/>
  <c r="C195" i="22"/>
  <c r="C194" i="22"/>
  <c r="C193" i="22"/>
  <c r="C192" i="22"/>
  <c r="C191" i="22"/>
  <c r="C190" i="22"/>
  <c r="C189" i="22"/>
  <c r="C188" i="22"/>
  <c r="C187" i="22"/>
  <c r="C186" i="22"/>
  <c r="C185" i="22"/>
  <c r="C184" i="22"/>
  <c r="C183" i="22"/>
  <c r="C182" i="22"/>
  <c r="C181" i="22"/>
  <c r="C180" i="22"/>
  <c r="C179" i="22"/>
  <c r="C178" i="22"/>
  <c r="C177" i="22"/>
  <c r="C176" i="22"/>
  <c r="C175" i="22"/>
  <c r="C174" i="22"/>
  <c r="C173" i="22"/>
  <c r="C172" i="22"/>
  <c r="C171" i="22"/>
  <c r="C170" i="22"/>
  <c r="C169" i="22"/>
  <c r="C168" i="22"/>
  <c r="C167" i="22"/>
  <c r="C166" i="22"/>
  <c r="C165" i="22"/>
  <c r="C164" i="22"/>
  <c r="C163" i="22"/>
  <c r="C162" i="22"/>
  <c r="C161" i="22"/>
  <c r="C160" i="22"/>
  <c r="C159" i="22"/>
  <c r="C158" i="22"/>
  <c r="C157" i="22"/>
  <c r="C156" i="22"/>
  <c r="C155" i="22"/>
  <c r="C154" i="22"/>
  <c r="C153" i="22"/>
  <c r="C152" i="22"/>
  <c r="C151" i="22"/>
  <c r="C150" i="22"/>
  <c r="C149" i="22"/>
  <c r="C148" i="22"/>
  <c r="C147" i="22"/>
  <c r="C146" i="22"/>
  <c r="C145" i="22"/>
  <c r="C144" i="22"/>
  <c r="B144" i="22"/>
  <c r="B145" i="22" s="1"/>
  <c r="B146" i="22" s="1"/>
  <c r="B147" i="22" s="1"/>
  <c r="B148" i="22" s="1"/>
  <c r="B149" i="22" s="1"/>
  <c r="B150" i="22" s="1"/>
  <c r="B151" i="22" s="1"/>
  <c r="B152" i="22" s="1"/>
  <c r="B153" i="22" s="1"/>
  <c r="B154" i="22" s="1"/>
  <c r="B155" i="22" s="1"/>
  <c r="B156" i="22" s="1"/>
  <c r="B157" i="22" s="1"/>
  <c r="B158" i="22" s="1"/>
  <c r="B159" i="22" s="1"/>
  <c r="B160" i="22" s="1"/>
  <c r="B161" i="22" s="1"/>
  <c r="B162" i="22" s="1"/>
  <c r="B163" i="22" s="1"/>
  <c r="B164" i="22" s="1"/>
  <c r="B165" i="22" s="1"/>
  <c r="B166" i="22" s="1"/>
  <c r="B167" i="22" s="1"/>
  <c r="B168" i="22" s="1"/>
  <c r="B169" i="22" s="1"/>
  <c r="B170" i="22" s="1"/>
  <c r="B171" i="22" s="1"/>
  <c r="B172" i="22" s="1"/>
  <c r="B173" i="22" s="1"/>
  <c r="B174" i="22" s="1"/>
  <c r="B175" i="22" s="1"/>
  <c r="B176" i="22" s="1"/>
  <c r="B177" i="22" s="1"/>
  <c r="B178" i="22" s="1"/>
  <c r="B179" i="22" s="1"/>
  <c r="B180" i="22" s="1"/>
  <c r="B181" i="22" s="1"/>
  <c r="B182" i="22" s="1"/>
  <c r="B183" i="22" s="1"/>
  <c r="B184" i="22" s="1"/>
  <c r="B185" i="22" s="1"/>
  <c r="B186" i="22" s="1"/>
  <c r="B187" i="22" s="1"/>
  <c r="B188" i="22" s="1"/>
  <c r="B189" i="22" s="1"/>
  <c r="B190" i="22" s="1"/>
  <c r="B191" i="22" s="1"/>
  <c r="B192" i="22" s="1"/>
  <c r="B193" i="22" s="1"/>
  <c r="B194" i="22" s="1"/>
  <c r="B195" i="22" s="1"/>
  <c r="B196" i="22" s="1"/>
  <c r="B197" i="22" s="1"/>
  <c r="B198" i="22" s="1"/>
  <c r="B199" i="22" s="1"/>
  <c r="B200" i="22" s="1"/>
  <c r="B201" i="22" s="1"/>
  <c r="B202" i="22" s="1"/>
  <c r="B203" i="22" s="1"/>
  <c r="B204" i="22" s="1"/>
  <c r="B205" i="22" s="1"/>
  <c r="B206" i="22" s="1"/>
  <c r="B207" i="22" s="1"/>
  <c r="B208" i="22" s="1"/>
  <c r="B209" i="22" s="1"/>
  <c r="B210" i="22" s="1"/>
  <c r="B211" i="22" s="1"/>
  <c r="B212" i="22" s="1"/>
  <c r="B213" i="22" s="1"/>
  <c r="B214" i="22" s="1"/>
  <c r="B215" i="22" s="1"/>
  <c r="B216" i="22" s="1"/>
  <c r="B217" i="22" s="1"/>
  <c r="B218" i="22" s="1"/>
  <c r="B219" i="22" s="1"/>
  <c r="B220" i="22" s="1"/>
  <c r="B221" i="22" s="1"/>
  <c r="B222" i="22" s="1"/>
  <c r="B223" i="22" s="1"/>
  <c r="C143" i="22"/>
  <c r="C140" i="22"/>
  <c r="C138" i="22"/>
  <c r="C137" i="22"/>
  <c r="C136" i="22"/>
  <c r="C135" i="22"/>
  <c r="C125" i="22"/>
  <c r="C122" i="22"/>
  <c r="C121" i="22"/>
  <c r="C120" i="22"/>
  <c r="C119" i="22"/>
  <c r="C118" i="22"/>
  <c r="C117" i="22"/>
  <c r="C116" i="22"/>
  <c r="C115" i="22"/>
  <c r="C114" i="22"/>
  <c r="C113" i="22"/>
  <c r="C112" i="22"/>
  <c r="C111" i="22"/>
  <c r="C110" i="22"/>
  <c r="C109" i="22"/>
  <c r="C108" i="22"/>
  <c r="C107" i="22"/>
  <c r="C106" i="22"/>
  <c r="C105" i="22"/>
  <c r="C104" i="22"/>
  <c r="C103" i="22"/>
  <c r="C102" i="22"/>
  <c r="C101" i="22"/>
  <c r="C100" i="22"/>
  <c r="C99" i="22"/>
  <c r="C98" i="22"/>
  <c r="C97" i="22"/>
  <c r="C96" i="22"/>
  <c r="C93" i="22"/>
  <c r="C92" i="22"/>
  <c r="C91" i="22"/>
  <c r="C90" i="22"/>
  <c r="C89" i="22"/>
  <c r="C88" i="22"/>
  <c r="C87" i="22"/>
  <c r="C86" i="22"/>
  <c r="C85" i="22"/>
  <c r="C82" i="22"/>
  <c r="C81" i="22"/>
  <c r="C80" i="22"/>
  <c r="C79" i="22"/>
  <c r="C78" i="22"/>
  <c r="C77" i="22"/>
  <c r="C76" i="22"/>
  <c r="C75" i="22"/>
  <c r="C74" i="22"/>
  <c r="C73" i="22"/>
  <c r="C72" i="22"/>
  <c r="C71" i="22"/>
  <c r="C70" i="22"/>
  <c r="C69" i="22"/>
  <c r="C68" i="22"/>
  <c r="C67" i="22"/>
  <c r="C66" i="22"/>
  <c r="C65" i="22"/>
  <c r="C64" i="22"/>
  <c r="C63" i="22"/>
  <c r="C62" i="22"/>
  <c r="C61" i="22"/>
  <c r="C60" i="22"/>
  <c r="C59" i="22"/>
  <c r="C58" i="22"/>
  <c r="C57" i="22"/>
  <c r="C56" i="22"/>
  <c r="C55" i="22"/>
  <c r="C54" i="22"/>
  <c r="C53" i="22"/>
  <c r="C52" i="22"/>
  <c r="C51" i="22"/>
  <c r="C50" i="22"/>
  <c r="C49" i="22"/>
  <c r="C48" i="22"/>
  <c r="C47" i="22"/>
  <c r="C46" i="22"/>
  <c r="C45" i="22"/>
  <c r="C44" i="22"/>
  <c r="C43" i="22"/>
  <c r="C42" i="22"/>
  <c r="C41" i="22"/>
  <c r="C38" i="22"/>
  <c r="C37" i="22"/>
  <c r="C36" i="22"/>
  <c r="C35" i="22"/>
  <c r="C34" i="22"/>
  <c r="C33" i="22"/>
  <c r="C32" i="22"/>
  <c r="C31" i="22"/>
  <c r="C30" i="22"/>
  <c r="C29" i="22"/>
  <c r="C28" i="22"/>
  <c r="C23" i="22"/>
  <c r="C22" i="22"/>
  <c r="C21" i="22"/>
  <c r="C20" i="22"/>
  <c r="C19" i="22"/>
  <c r="C18" i="22"/>
  <c r="C13" i="22"/>
  <c r="B13" i="22"/>
  <c r="C12" i="22"/>
  <c r="B12" i="22"/>
  <c r="C11" i="22"/>
  <c r="B11" i="22"/>
  <c r="C10" i="22"/>
  <c r="B10" i="22"/>
  <c r="C9" i="22"/>
  <c r="B9" i="22"/>
  <c r="C8" i="22"/>
  <c r="B8" i="22"/>
  <c r="C7" i="22"/>
  <c r="B7" i="22"/>
  <c r="C6" i="22"/>
  <c r="B6" i="22"/>
  <c r="C5" i="22"/>
  <c r="B5" i="22"/>
  <c r="C4" i="22"/>
  <c r="B4" i="22"/>
  <c r="C223" i="21"/>
  <c r="C222" i="21"/>
  <c r="C221" i="21"/>
  <c r="C220" i="21"/>
  <c r="C219" i="21"/>
  <c r="C218" i="21"/>
  <c r="C217" i="21"/>
  <c r="C216" i="21"/>
  <c r="C215" i="21"/>
  <c r="C214" i="21"/>
  <c r="C213" i="21"/>
  <c r="C212" i="21"/>
  <c r="C211" i="21"/>
  <c r="C210" i="21"/>
  <c r="C209" i="21"/>
  <c r="C208" i="21"/>
  <c r="C207" i="21"/>
  <c r="C206" i="21"/>
  <c r="C205" i="21"/>
  <c r="C204" i="21"/>
  <c r="C203" i="21"/>
  <c r="C202" i="21"/>
  <c r="C201" i="21"/>
  <c r="C200" i="21"/>
  <c r="C199" i="21"/>
  <c r="C198" i="21"/>
  <c r="C197" i="21"/>
  <c r="C196" i="21"/>
  <c r="C195" i="21"/>
  <c r="C194" i="21"/>
  <c r="C193" i="21"/>
  <c r="C192" i="21"/>
  <c r="C191" i="21"/>
  <c r="C190" i="21"/>
  <c r="C189" i="21"/>
  <c r="C188" i="21"/>
  <c r="C187" i="21"/>
  <c r="C186" i="21"/>
  <c r="C185" i="21"/>
  <c r="C184" i="21"/>
  <c r="C183" i="21"/>
  <c r="C182" i="21"/>
  <c r="C181" i="21"/>
  <c r="C180" i="21"/>
  <c r="C179" i="21"/>
  <c r="C178" i="21"/>
  <c r="C177" i="21"/>
  <c r="C176" i="21"/>
  <c r="C175" i="21"/>
  <c r="C174" i="21"/>
  <c r="C173" i="21"/>
  <c r="C172" i="21"/>
  <c r="C171" i="21"/>
  <c r="C170" i="21"/>
  <c r="C169" i="21"/>
  <c r="C168" i="21"/>
  <c r="C167" i="21"/>
  <c r="C166" i="21"/>
  <c r="C165" i="21"/>
  <c r="C164" i="21"/>
  <c r="C163" i="21"/>
  <c r="C162" i="21"/>
  <c r="C161" i="21"/>
  <c r="C160" i="21"/>
  <c r="C159" i="21"/>
  <c r="C158" i="21"/>
  <c r="C157" i="21"/>
  <c r="C156" i="21"/>
  <c r="C155" i="21"/>
  <c r="C154" i="21"/>
  <c r="C153" i="21"/>
  <c r="C152" i="21"/>
  <c r="C151" i="21"/>
  <c r="C150" i="21"/>
  <c r="C149" i="21"/>
  <c r="C148" i="21"/>
  <c r="C147" i="21"/>
  <c r="C146" i="21"/>
  <c r="C145" i="21"/>
  <c r="C144" i="21"/>
  <c r="B144" i="21"/>
  <c r="B145" i="21" s="1"/>
  <c r="B146" i="21" s="1"/>
  <c r="B147" i="21" s="1"/>
  <c r="B148" i="21" s="1"/>
  <c r="B149" i="21" s="1"/>
  <c r="B150" i="21" s="1"/>
  <c r="B151" i="21" s="1"/>
  <c r="B152" i="21" s="1"/>
  <c r="B153" i="21" s="1"/>
  <c r="B154" i="21" s="1"/>
  <c r="B155" i="21" s="1"/>
  <c r="B156" i="21" s="1"/>
  <c r="B157" i="21" s="1"/>
  <c r="B158" i="21" s="1"/>
  <c r="B159" i="21" s="1"/>
  <c r="B160" i="21" s="1"/>
  <c r="B161" i="21" s="1"/>
  <c r="B162" i="21" s="1"/>
  <c r="B163" i="21" s="1"/>
  <c r="B164" i="21" s="1"/>
  <c r="B165" i="21" s="1"/>
  <c r="B166" i="21" s="1"/>
  <c r="B167" i="21" s="1"/>
  <c r="B168" i="21" s="1"/>
  <c r="B169" i="21" s="1"/>
  <c r="B170" i="21" s="1"/>
  <c r="B171" i="21" s="1"/>
  <c r="B172" i="21" s="1"/>
  <c r="B173" i="21" s="1"/>
  <c r="B174" i="21" s="1"/>
  <c r="B175" i="21" s="1"/>
  <c r="B176" i="21" s="1"/>
  <c r="B177" i="21" s="1"/>
  <c r="B178" i="21" s="1"/>
  <c r="B179" i="21" s="1"/>
  <c r="B180" i="21" s="1"/>
  <c r="B181" i="21" s="1"/>
  <c r="B182" i="21" s="1"/>
  <c r="B183" i="21" s="1"/>
  <c r="B184" i="21" s="1"/>
  <c r="B185" i="21" s="1"/>
  <c r="B186" i="21" s="1"/>
  <c r="B187" i="21" s="1"/>
  <c r="B188" i="21" s="1"/>
  <c r="B189" i="21" s="1"/>
  <c r="B190" i="21" s="1"/>
  <c r="B191" i="21" s="1"/>
  <c r="B192" i="21" s="1"/>
  <c r="B193" i="21" s="1"/>
  <c r="B194" i="21" s="1"/>
  <c r="B195" i="21" s="1"/>
  <c r="B196" i="21" s="1"/>
  <c r="B197" i="21" s="1"/>
  <c r="B198" i="21" s="1"/>
  <c r="B199" i="21" s="1"/>
  <c r="B200" i="21" s="1"/>
  <c r="B201" i="21" s="1"/>
  <c r="B202" i="21" s="1"/>
  <c r="B203" i="21" s="1"/>
  <c r="B204" i="21" s="1"/>
  <c r="B205" i="21" s="1"/>
  <c r="B206" i="21" s="1"/>
  <c r="B207" i="21" s="1"/>
  <c r="B208" i="21" s="1"/>
  <c r="B209" i="21" s="1"/>
  <c r="B210" i="21" s="1"/>
  <c r="B211" i="21" s="1"/>
  <c r="B212" i="21" s="1"/>
  <c r="B213" i="21" s="1"/>
  <c r="B214" i="21" s="1"/>
  <c r="B215" i="21" s="1"/>
  <c r="B216" i="21" s="1"/>
  <c r="B217" i="21" s="1"/>
  <c r="B218" i="21" s="1"/>
  <c r="B219" i="21" s="1"/>
  <c r="B220" i="21" s="1"/>
  <c r="B221" i="21" s="1"/>
  <c r="B222" i="21" s="1"/>
  <c r="B223" i="21" s="1"/>
  <c r="C143" i="21"/>
  <c r="C140" i="21"/>
  <c r="C138" i="21"/>
  <c r="C137" i="21"/>
  <c r="C136" i="21"/>
  <c r="C135" i="21"/>
  <c r="C125" i="21"/>
  <c r="C122" i="21"/>
  <c r="C121" i="21"/>
  <c r="C120" i="21"/>
  <c r="C119" i="21"/>
  <c r="C118" i="21"/>
  <c r="C117" i="21"/>
  <c r="C116" i="21"/>
  <c r="C115" i="21"/>
  <c r="C114" i="21"/>
  <c r="C113" i="21"/>
  <c r="C112" i="21"/>
  <c r="C111" i="21"/>
  <c r="C110" i="21"/>
  <c r="C109" i="21"/>
  <c r="C108" i="21"/>
  <c r="C107" i="21"/>
  <c r="C106" i="21"/>
  <c r="C105" i="21"/>
  <c r="C104" i="21"/>
  <c r="C103" i="21"/>
  <c r="C102" i="21"/>
  <c r="C101" i="21"/>
  <c r="C100" i="21"/>
  <c r="C99" i="21"/>
  <c r="C98" i="21"/>
  <c r="C97" i="21"/>
  <c r="C96" i="21"/>
  <c r="C93" i="21"/>
  <c r="C92" i="21"/>
  <c r="C91" i="21"/>
  <c r="C90" i="21"/>
  <c r="C89" i="21"/>
  <c r="C88" i="21"/>
  <c r="C87" i="21"/>
  <c r="C86" i="21"/>
  <c r="C85" i="21"/>
  <c r="C82" i="21"/>
  <c r="C81" i="21"/>
  <c r="C80" i="21"/>
  <c r="C79" i="21"/>
  <c r="C78" i="21"/>
  <c r="C77" i="21"/>
  <c r="C76" i="21"/>
  <c r="C75" i="21"/>
  <c r="C74" i="21"/>
  <c r="C73" i="21"/>
  <c r="C72" i="21"/>
  <c r="C71" i="21"/>
  <c r="C70" i="21"/>
  <c r="C69" i="21"/>
  <c r="C68" i="21"/>
  <c r="C67" i="21"/>
  <c r="C66" i="21"/>
  <c r="C65" i="21"/>
  <c r="C64" i="21"/>
  <c r="C63" i="21"/>
  <c r="C62" i="21"/>
  <c r="C61" i="21"/>
  <c r="C60" i="21"/>
  <c r="C59" i="21"/>
  <c r="C58" i="21"/>
  <c r="C57" i="21"/>
  <c r="C56" i="21"/>
  <c r="C55" i="21"/>
  <c r="C54" i="21"/>
  <c r="C53" i="21"/>
  <c r="C52" i="21"/>
  <c r="C51" i="21"/>
  <c r="C50" i="21"/>
  <c r="C49" i="21"/>
  <c r="C48" i="21"/>
  <c r="C47" i="21"/>
  <c r="C46" i="21"/>
  <c r="C45" i="21"/>
  <c r="C44" i="21"/>
  <c r="C43" i="21"/>
  <c r="C42" i="21"/>
  <c r="C41" i="21"/>
  <c r="C38" i="21"/>
  <c r="C37" i="21"/>
  <c r="C36" i="21"/>
  <c r="C35" i="21"/>
  <c r="C34" i="21"/>
  <c r="C33" i="21"/>
  <c r="C32" i="21"/>
  <c r="C31" i="21"/>
  <c r="C30" i="21"/>
  <c r="C29" i="21"/>
  <c r="C28" i="21"/>
  <c r="C23" i="21"/>
  <c r="C22" i="21"/>
  <c r="C21" i="21"/>
  <c r="C20" i="21"/>
  <c r="C19" i="21"/>
  <c r="C18" i="21"/>
  <c r="C13" i="21"/>
  <c r="B13" i="21"/>
  <c r="C12" i="21"/>
  <c r="B12" i="21"/>
  <c r="C11" i="21"/>
  <c r="B11" i="21"/>
  <c r="C10" i="21"/>
  <c r="B10" i="21"/>
  <c r="C9" i="21"/>
  <c r="B9" i="21"/>
  <c r="C8" i="21"/>
  <c r="B8" i="21"/>
  <c r="C7" i="21"/>
  <c r="B7" i="21"/>
  <c r="C6" i="21"/>
  <c r="B6" i="21"/>
  <c r="C5" i="21"/>
  <c r="B5" i="21"/>
  <c r="C4" i="21"/>
  <c r="B4" i="21"/>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B144" i="20"/>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C143" i="20"/>
  <c r="C140" i="20"/>
  <c r="C138" i="20"/>
  <c r="C137" i="20"/>
  <c r="C136" i="20"/>
  <c r="C135" i="20"/>
  <c r="C125"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3" i="20"/>
  <c r="C92" i="20"/>
  <c r="C91" i="20"/>
  <c r="C90" i="20"/>
  <c r="C89" i="20"/>
  <c r="C88" i="20"/>
  <c r="C87" i="20"/>
  <c r="C86" i="20"/>
  <c r="C85"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38" i="20"/>
  <c r="C37" i="20"/>
  <c r="C36" i="20"/>
  <c r="C35" i="20"/>
  <c r="C34" i="20"/>
  <c r="C33" i="20"/>
  <c r="C32" i="20"/>
  <c r="C31" i="20"/>
  <c r="C30" i="20"/>
  <c r="C29" i="20"/>
  <c r="C28" i="20"/>
  <c r="C23" i="20"/>
  <c r="C22" i="20"/>
  <c r="C21" i="20"/>
  <c r="C20" i="20"/>
  <c r="C19" i="20"/>
  <c r="C18" i="20"/>
  <c r="C13" i="20"/>
  <c r="B13" i="20"/>
  <c r="C12" i="20"/>
  <c r="B12" i="20"/>
  <c r="C11" i="20"/>
  <c r="B11" i="20"/>
  <c r="C10" i="20"/>
  <c r="B10" i="20"/>
  <c r="C9" i="20"/>
  <c r="B9" i="20"/>
  <c r="C8" i="20"/>
  <c r="B8" i="20"/>
  <c r="C7" i="20"/>
  <c r="B7" i="20"/>
  <c r="C6" i="20"/>
  <c r="B6" i="20"/>
  <c r="C5" i="20"/>
  <c r="B5" i="20"/>
  <c r="C4" i="20"/>
  <c r="B4" i="20"/>
  <c r="C223" i="19"/>
  <c r="C222" i="19"/>
  <c r="C221" i="19"/>
  <c r="C220" i="19"/>
  <c r="C219" i="19"/>
  <c r="C218" i="19"/>
  <c r="C217" i="19"/>
  <c r="C216" i="19"/>
  <c r="C215" i="19"/>
  <c r="C214" i="19"/>
  <c r="C213" i="19"/>
  <c r="C212" i="19"/>
  <c r="C211" i="19"/>
  <c r="C210" i="19"/>
  <c r="C209" i="19"/>
  <c r="C208" i="19"/>
  <c r="C207" i="19"/>
  <c r="C206" i="19"/>
  <c r="C205" i="19"/>
  <c r="C204" i="19"/>
  <c r="C203" i="19"/>
  <c r="C202" i="19"/>
  <c r="C201" i="19"/>
  <c r="C200" i="19"/>
  <c r="C199" i="19"/>
  <c r="C198" i="19"/>
  <c r="C197" i="19"/>
  <c r="C196" i="19"/>
  <c r="C195" i="19"/>
  <c r="C194" i="19"/>
  <c r="C193" i="19"/>
  <c r="C192" i="19"/>
  <c r="C191" i="19"/>
  <c r="C190" i="19"/>
  <c r="C189" i="19"/>
  <c r="C188" i="19"/>
  <c r="C187" i="19"/>
  <c r="C186" i="19"/>
  <c r="C185" i="19"/>
  <c r="C184" i="19"/>
  <c r="C183" i="19"/>
  <c r="C182" i="19"/>
  <c r="C181" i="19"/>
  <c r="C180" i="19"/>
  <c r="C179" i="19"/>
  <c r="C178" i="19"/>
  <c r="C177" i="19"/>
  <c r="C176" i="19"/>
  <c r="C175" i="19"/>
  <c r="C174" i="19"/>
  <c r="C173" i="19"/>
  <c r="C172" i="19"/>
  <c r="C171" i="19"/>
  <c r="C170" i="19"/>
  <c r="C169" i="19"/>
  <c r="C168" i="19"/>
  <c r="C167" i="19"/>
  <c r="C166" i="19"/>
  <c r="C165" i="19"/>
  <c r="C164" i="19"/>
  <c r="C163" i="19"/>
  <c r="C162" i="19"/>
  <c r="C161" i="19"/>
  <c r="C160" i="19"/>
  <c r="C159" i="19"/>
  <c r="C158" i="19"/>
  <c r="C157" i="19"/>
  <c r="C156" i="19"/>
  <c r="C155" i="19"/>
  <c r="C154" i="19"/>
  <c r="C153" i="19"/>
  <c r="C152" i="19"/>
  <c r="C151" i="19"/>
  <c r="C150" i="19"/>
  <c r="C149" i="19"/>
  <c r="C148" i="19"/>
  <c r="C147" i="19"/>
  <c r="C146" i="19"/>
  <c r="C145" i="19"/>
  <c r="C144" i="19"/>
  <c r="B144" i="19"/>
  <c r="B145" i="19" s="1"/>
  <c r="B146" i="19" s="1"/>
  <c r="B147" i="19" s="1"/>
  <c r="B148" i="19" s="1"/>
  <c r="B149" i="19" s="1"/>
  <c r="B150" i="19" s="1"/>
  <c r="B151" i="19" s="1"/>
  <c r="B152" i="19" s="1"/>
  <c r="B153" i="19" s="1"/>
  <c r="B154" i="19" s="1"/>
  <c r="B155" i="19" s="1"/>
  <c r="B156" i="19" s="1"/>
  <c r="B157" i="19" s="1"/>
  <c r="B158" i="19" s="1"/>
  <c r="B159" i="19" s="1"/>
  <c r="B160" i="19" s="1"/>
  <c r="B161" i="19" s="1"/>
  <c r="B162" i="19" s="1"/>
  <c r="B163" i="19" s="1"/>
  <c r="B164" i="19" s="1"/>
  <c r="B165" i="19" s="1"/>
  <c r="B166" i="19" s="1"/>
  <c r="B167" i="19" s="1"/>
  <c r="B168" i="19" s="1"/>
  <c r="B169" i="19" s="1"/>
  <c r="B170" i="19" s="1"/>
  <c r="B171" i="19" s="1"/>
  <c r="B172" i="19" s="1"/>
  <c r="B173" i="19" s="1"/>
  <c r="B174" i="19" s="1"/>
  <c r="B175" i="19" s="1"/>
  <c r="B176" i="19" s="1"/>
  <c r="B177" i="19" s="1"/>
  <c r="B178" i="19" s="1"/>
  <c r="B179" i="19" s="1"/>
  <c r="B180" i="19" s="1"/>
  <c r="B181" i="19" s="1"/>
  <c r="B182" i="19" s="1"/>
  <c r="B183" i="19" s="1"/>
  <c r="B184" i="19" s="1"/>
  <c r="B185" i="19" s="1"/>
  <c r="B186" i="19" s="1"/>
  <c r="B187" i="19" s="1"/>
  <c r="B188" i="19" s="1"/>
  <c r="B189" i="19" s="1"/>
  <c r="B190" i="19" s="1"/>
  <c r="B191" i="19" s="1"/>
  <c r="B192" i="19" s="1"/>
  <c r="B193" i="19" s="1"/>
  <c r="B194" i="19" s="1"/>
  <c r="B195" i="19" s="1"/>
  <c r="B196" i="19" s="1"/>
  <c r="B197" i="19" s="1"/>
  <c r="B198" i="19" s="1"/>
  <c r="B199" i="19" s="1"/>
  <c r="B200" i="19" s="1"/>
  <c r="B201" i="19" s="1"/>
  <c r="B202" i="19" s="1"/>
  <c r="B203" i="19" s="1"/>
  <c r="B204" i="19" s="1"/>
  <c r="B205" i="19" s="1"/>
  <c r="B206" i="19" s="1"/>
  <c r="B207" i="19" s="1"/>
  <c r="B208" i="19" s="1"/>
  <c r="B209" i="19" s="1"/>
  <c r="B210" i="19" s="1"/>
  <c r="B211" i="19" s="1"/>
  <c r="B212" i="19" s="1"/>
  <c r="B213" i="19" s="1"/>
  <c r="B214" i="19" s="1"/>
  <c r="B215" i="19" s="1"/>
  <c r="B216" i="19" s="1"/>
  <c r="B217" i="19" s="1"/>
  <c r="B218" i="19" s="1"/>
  <c r="B219" i="19" s="1"/>
  <c r="B220" i="19" s="1"/>
  <c r="B221" i="19" s="1"/>
  <c r="B222" i="19" s="1"/>
  <c r="B223" i="19" s="1"/>
  <c r="C143" i="19"/>
  <c r="C140" i="19"/>
  <c r="C138" i="19"/>
  <c r="C137" i="19"/>
  <c r="C136" i="19"/>
  <c r="C135" i="19"/>
  <c r="C125" i="19"/>
  <c r="C122" i="19"/>
  <c r="C121" i="19"/>
  <c r="C120" i="19"/>
  <c r="C119" i="19"/>
  <c r="C118" i="19"/>
  <c r="C117" i="19"/>
  <c r="C116" i="19"/>
  <c r="C115" i="19"/>
  <c r="C114" i="19"/>
  <c r="C113" i="19"/>
  <c r="C112" i="19"/>
  <c r="C111" i="19"/>
  <c r="C110" i="19"/>
  <c r="C109" i="19"/>
  <c r="C108" i="19"/>
  <c r="C107" i="19"/>
  <c r="C106" i="19"/>
  <c r="C105" i="19"/>
  <c r="C104" i="19"/>
  <c r="C103" i="19"/>
  <c r="C102" i="19"/>
  <c r="C101" i="19"/>
  <c r="C100" i="19"/>
  <c r="C99" i="19"/>
  <c r="C98" i="19"/>
  <c r="C97" i="19"/>
  <c r="C96" i="19"/>
  <c r="C93" i="19"/>
  <c r="C92" i="19"/>
  <c r="C91" i="19"/>
  <c r="C90" i="19"/>
  <c r="C89" i="19"/>
  <c r="C88" i="19"/>
  <c r="C87" i="19"/>
  <c r="C86" i="19"/>
  <c r="C85" i="19"/>
  <c r="C82" i="19"/>
  <c r="C81" i="19"/>
  <c r="C80" i="19"/>
  <c r="C79" i="19"/>
  <c r="C78" i="19"/>
  <c r="C77" i="19"/>
  <c r="C76" i="19"/>
  <c r="C75" i="19"/>
  <c r="C74" i="19"/>
  <c r="C73" i="19"/>
  <c r="C72" i="19"/>
  <c r="C71" i="19"/>
  <c r="C70" i="19"/>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3" i="19"/>
  <c r="C42" i="19"/>
  <c r="C41" i="19"/>
  <c r="C38" i="19"/>
  <c r="C37" i="19"/>
  <c r="C36" i="19"/>
  <c r="C35" i="19"/>
  <c r="C34" i="19"/>
  <c r="C33" i="19"/>
  <c r="C32" i="19"/>
  <c r="C31" i="19"/>
  <c r="C30" i="19"/>
  <c r="C29" i="19"/>
  <c r="C28" i="19"/>
  <c r="C23" i="19"/>
  <c r="C22" i="19"/>
  <c r="C21" i="19"/>
  <c r="C20" i="19"/>
  <c r="C19" i="19"/>
  <c r="C18" i="19"/>
  <c r="C13" i="19"/>
  <c r="B13" i="19"/>
  <c r="C12" i="19"/>
  <c r="B12" i="19"/>
  <c r="C11" i="19"/>
  <c r="B11" i="19"/>
  <c r="C10" i="19"/>
  <c r="B10" i="19"/>
  <c r="C9" i="19"/>
  <c r="B9" i="19"/>
  <c r="C8" i="19"/>
  <c r="B8" i="19"/>
  <c r="C7" i="19"/>
  <c r="B7" i="19"/>
  <c r="C6" i="19"/>
  <c r="B6" i="19"/>
  <c r="C5" i="19"/>
  <c r="B5" i="19"/>
  <c r="C4" i="19"/>
  <c r="B4" i="19"/>
  <c r="C223" i="18"/>
  <c r="C222" i="18"/>
  <c r="C221" i="18"/>
  <c r="C220" i="18"/>
  <c r="C219" i="18"/>
  <c r="C218" i="18"/>
  <c r="C217" i="18"/>
  <c r="C216" i="18"/>
  <c r="C215" i="18"/>
  <c r="C214" i="18"/>
  <c r="C213" i="18"/>
  <c r="C212" i="18"/>
  <c r="C211" i="18"/>
  <c r="C210" i="18"/>
  <c r="C209" i="18"/>
  <c r="C208" i="18"/>
  <c r="C207" i="18"/>
  <c r="C206" i="18"/>
  <c r="C205" i="18"/>
  <c r="C204" i="18"/>
  <c r="C203" i="18"/>
  <c r="C202" i="18"/>
  <c r="C201" i="18"/>
  <c r="C200" i="18"/>
  <c r="C199" i="18"/>
  <c r="C198" i="18"/>
  <c r="C197" i="18"/>
  <c r="C196" i="18"/>
  <c r="C195" i="18"/>
  <c r="C194" i="18"/>
  <c r="C193" i="18"/>
  <c r="C192" i="18"/>
  <c r="C191" i="18"/>
  <c r="C190" i="18"/>
  <c r="C189" i="18"/>
  <c r="C188" i="18"/>
  <c r="C187" i="18"/>
  <c r="C186" i="18"/>
  <c r="C185" i="18"/>
  <c r="C184" i="18"/>
  <c r="C183" i="18"/>
  <c r="C182" i="18"/>
  <c r="C181" i="18"/>
  <c r="C180" i="18"/>
  <c r="C179" i="18"/>
  <c r="C178" i="18"/>
  <c r="C177" i="18"/>
  <c r="C176" i="18"/>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C152" i="18"/>
  <c r="C151" i="18"/>
  <c r="C150" i="18"/>
  <c r="C149" i="18"/>
  <c r="C148" i="18"/>
  <c r="C147" i="18"/>
  <c r="C146" i="18"/>
  <c r="C145" i="18"/>
  <c r="C144" i="18"/>
  <c r="B144" i="18"/>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B213" i="18" s="1"/>
  <c r="B214" i="18" s="1"/>
  <c r="B215" i="18" s="1"/>
  <c r="B216" i="18" s="1"/>
  <c r="B217" i="18" s="1"/>
  <c r="B218" i="18" s="1"/>
  <c r="B219" i="18" s="1"/>
  <c r="B220" i="18" s="1"/>
  <c r="B221" i="18" s="1"/>
  <c r="B222" i="18" s="1"/>
  <c r="B223" i="18" s="1"/>
  <c r="C143" i="18"/>
  <c r="C140" i="18"/>
  <c r="C138" i="18"/>
  <c r="C137" i="18"/>
  <c r="C136" i="18"/>
  <c r="C135" i="18"/>
  <c r="C125" i="18"/>
  <c r="C122" i="18"/>
  <c r="C121" i="18"/>
  <c r="C120" i="18"/>
  <c r="C119" i="18"/>
  <c r="C118" i="18"/>
  <c r="C117" i="18"/>
  <c r="C116" i="18"/>
  <c r="C115" i="18"/>
  <c r="C114" i="18"/>
  <c r="C113" i="18"/>
  <c r="C112" i="18"/>
  <c r="C111" i="18"/>
  <c r="C110" i="18"/>
  <c r="C109" i="18"/>
  <c r="C108" i="18"/>
  <c r="C107" i="18"/>
  <c r="C106" i="18"/>
  <c r="C105" i="18"/>
  <c r="C104" i="18"/>
  <c r="C103" i="18"/>
  <c r="C102" i="18"/>
  <c r="C101" i="18"/>
  <c r="C100" i="18"/>
  <c r="C99" i="18"/>
  <c r="C98" i="18"/>
  <c r="C97" i="18"/>
  <c r="C96" i="18"/>
  <c r="C93" i="18"/>
  <c r="C92" i="18"/>
  <c r="C91" i="18"/>
  <c r="C90" i="18"/>
  <c r="C89" i="18"/>
  <c r="C88" i="18"/>
  <c r="C87" i="18"/>
  <c r="C86" i="18"/>
  <c r="C85" i="18"/>
  <c r="C82" i="18"/>
  <c r="C81" i="18"/>
  <c r="C80" i="18"/>
  <c r="C79" i="18"/>
  <c r="C78" i="18"/>
  <c r="C77" i="18"/>
  <c r="C76" i="18"/>
  <c r="C75" i="18"/>
  <c r="C74" i="18"/>
  <c r="C73" i="18"/>
  <c r="C72" i="18"/>
  <c r="C71" i="18"/>
  <c r="C70" i="18"/>
  <c r="C69" i="18"/>
  <c r="C68" i="18"/>
  <c r="C67" i="18"/>
  <c r="C66" i="18"/>
  <c r="C65" i="18"/>
  <c r="C64" i="18"/>
  <c r="C63" i="18"/>
  <c r="C62" i="18"/>
  <c r="C61" i="18"/>
  <c r="C60" i="18"/>
  <c r="C59" i="18"/>
  <c r="C58" i="18"/>
  <c r="C57" i="18"/>
  <c r="C56" i="18"/>
  <c r="C55" i="18"/>
  <c r="C54" i="18"/>
  <c r="C53" i="18"/>
  <c r="C52" i="18"/>
  <c r="C51" i="18"/>
  <c r="C50" i="18"/>
  <c r="C49" i="18"/>
  <c r="C48" i="18"/>
  <c r="C47" i="18"/>
  <c r="C46" i="18"/>
  <c r="C45" i="18"/>
  <c r="C44" i="18"/>
  <c r="C43" i="18"/>
  <c r="C42" i="18"/>
  <c r="C41" i="18"/>
  <c r="C38" i="18"/>
  <c r="C37" i="18"/>
  <c r="C36" i="18"/>
  <c r="C35" i="18"/>
  <c r="C34" i="18"/>
  <c r="C33" i="18"/>
  <c r="C32" i="18"/>
  <c r="C31" i="18"/>
  <c r="C30" i="18"/>
  <c r="C29" i="18"/>
  <c r="C28" i="18"/>
  <c r="C23" i="18"/>
  <c r="C22" i="18"/>
  <c r="C21" i="18"/>
  <c r="C20" i="18"/>
  <c r="C19" i="18"/>
  <c r="C17" i="18" s="1"/>
  <c r="C18" i="18"/>
  <c r="C13" i="18"/>
  <c r="B13" i="18"/>
  <c r="C12" i="18"/>
  <c r="B12" i="18"/>
  <c r="C11" i="18"/>
  <c r="B11" i="18"/>
  <c r="C10" i="18"/>
  <c r="B10" i="18"/>
  <c r="C9" i="18"/>
  <c r="B9" i="18"/>
  <c r="C8" i="18"/>
  <c r="B8" i="18"/>
  <c r="C7" i="18"/>
  <c r="B7" i="18"/>
  <c r="C6" i="18"/>
  <c r="B6" i="18"/>
  <c r="C5" i="18"/>
  <c r="B5" i="18"/>
  <c r="C4" i="18"/>
  <c r="B4" i="18"/>
  <c r="C225" i="27"/>
  <c r="C224" i="27"/>
  <c r="C223" i="27"/>
  <c r="C222" i="27"/>
  <c r="C221" i="27"/>
  <c r="C220" i="27"/>
  <c r="C219" i="27"/>
  <c r="C218" i="27"/>
  <c r="C217" i="27"/>
  <c r="C216" i="27"/>
  <c r="C215" i="27"/>
  <c r="C214" i="27"/>
  <c r="C213" i="27"/>
  <c r="C212" i="27"/>
  <c r="C211" i="27"/>
  <c r="C210" i="27"/>
  <c r="C209" i="27"/>
  <c r="C208" i="27"/>
  <c r="C207" i="27"/>
  <c r="C206" i="27"/>
  <c r="C205" i="27"/>
  <c r="C204" i="27"/>
  <c r="C203" i="27"/>
  <c r="C202" i="27"/>
  <c r="C201" i="27"/>
  <c r="C200" i="27"/>
  <c r="C199" i="27"/>
  <c r="C198" i="27"/>
  <c r="C197" i="27"/>
  <c r="C196" i="27"/>
  <c r="C195" i="27"/>
  <c r="C194" i="27"/>
  <c r="C193" i="27"/>
  <c r="C192" i="27"/>
  <c r="C191" i="27"/>
  <c r="C190" i="27"/>
  <c r="C189" i="27"/>
  <c r="C188" i="27"/>
  <c r="C187" i="27"/>
  <c r="C186" i="27"/>
  <c r="C185" i="27"/>
  <c r="C184" i="27"/>
  <c r="C183" i="27"/>
  <c r="C182" i="27"/>
  <c r="C181" i="27"/>
  <c r="C180" i="27"/>
  <c r="C179" i="27"/>
  <c r="C178" i="27"/>
  <c r="C177" i="27"/>
  <c r="C176" i="27"/>
  <c r="C175" i="27"/>
  <c r="C174" i="27"/>
  <c r="C173" i="27"/>
  <c r="C172" i="27"/>
  <c r="C171" i="27"/>
  <c r="C170" i="27"/>
  <c r="C169" i="27"/>
  <c r="C168" i="27"/>
  <c r="C167" i="27"/>
  <c r="C166" i="27"/>
  <c r="C165" i="27"/>
  <c r="C164" i="27"/>
  <c r="C163" i="27"/>
  <c r="C162" i="27"/>
  <c r="C161" i="27"/>
  <c r="C160" i="27"/>
  <c r="C159" i="27"/>
  <c r="C158" i="27"/>
  <c r="C157" i="27"/>
  <c r="C156" i="27"/>
  <c r="C155" i="27"/>
  <c r="C154" i="27"/>
  <c r="C153" i="27"/>
  <c r="C152" i="27"/>
  <c r="C151" i="27"/>
  <c r="C150" i="27"/>
  <c r="C149" i="27"/>
  <c r="C148" i="27"/>
  <c r="C147" i="27"/>
  <c r="C146" i="27"/>
  <c r="B146" i="27"/>
  <c r="B147" i="27" s="1"/>
  <c r="B148" i="27" s="1"/>
  <c r="B149" i="27" s="1"/>
  <c r="B150" i="27" s="1"/>
  <c r="B151" i="27" s="1"/>
  <c r="B152" i="27" s="1"/>
  <c r="B153" i="27" s="1"/>
  <c r="B154" i="27" s="1"/>
  <c r="B155" i="27" s="1"/>
  <c r="B156" i="27" s="1"/>
  <c r="B157" i="27" s="1"/>
  <c r="B158" i="27" s="1"/>
  <c r="B159" i="27" s="1"/>
  <c r="B160" i="27" s="1"/>
  <c r="B161" i="27" s="1"/>
  <c r="B162" i="27" s="1"/>
  <c r="C145" i="27"/>
  <c r="C142" i="27"/>
  <c r="C140" i="27"/>
  <c r="C139" i="27"/>
  <c r="C138" i="27"/>
  <c r="C137" i="27"/>
  <c r="C135" i="27"/>
  <c r="C134" i="27"/>
  <c r="C133" i="27"/>
  <c r="C132" i="27"/>
  <c r="C131" i="27"/>
  <c r="C130" i="27"/>
  <c r="C127" i="27"/>
  <c r="C124" i="27"/>
  <c r="C123" i="27"/>
  <c r="C122" i="27"/>
  <c r="C121" i="27"/>
  <c r="C120" i="27"/>
  <c r="C119" i="27"/>
  <c r="C118" i="27"/>
  <c r="C117" i="27"/>
  <c r="C116" i="27"/>
  <c r="C115" i="27"/>
  <c r="C114" i="27"/>
  <c r="C113" i="27"/>
  <c r="C112" i="27"/>
  <c r="C111" i="27"/>
  <c r="C110" i="27"/>
  <c r="C109" i="27"/>
  <c r="C108" i="27"/>
  <c r="C107" i="27"/>
  <c r="C106" i="27"/>
  <c r="C105" i="27"/>
  <c r="C104" i="27"/>
  <c r="C103" i="27"/>
  <c r="C102" i="27"/>
  <c r="C99" i="27"/>
  <c r="C98" i="27"/>
  <c r="C97" i="27"/>
  <c r="C96" i="27"/>
  <c r="C95" i="27"/>
  <c r="C94" i="27"/>
  <c r="C93" i="27"/>
  <c r="C92" i="27"/>
  <c r="C91" i="27"/>
  <c r="C88" i="27"/>
  <c r="C87" i="27"/>
  <c r="C86" i="27"/>
  <c r="C85" i="27"/>
  <c r="C84" i="27"/>
  <c r="C83" i="27"/>
  <c r="C82" i="27"/>
  <c r="C81" i="27"/>
  <c r="C80" i="27"/>
  <c r="C79" i="27"/>
  <c r="C78" i="27"/>
  <c r="C77" i="27"/>
  <c r="C76" i="27"/>
  <c r="C75" i="27"/>
  <c r="C74" i="27"/>
  <c r="C73" i="27"/>
  <c r="C72" i="27"/>
  <c r="C71" i="27"/>
  <c r="C70" i="27"/>
  <c r="C69" i="27"/>
  <c r="C68" i="27"/>
  <c r="C67" i="27"/>
  <c r="C66" i="27"/>
  <c r="C65" i="27"/>
  <c r="C64" i="27"/>
  <c r="C63" i="27"/>
  <c r="C62" i="27"/>
  <c r="C61" i="27"/>
  <c r="C60" i="27"/>
  <c r="C59" i="27"/>
  <c r="C58" i="27"/>
  <c r="C57" i="27"/>
  <c r="C56" i="27"/>
  <c r="C55" i="27"/>
  <c r="C54" i="27"/>
  <c r="C53" i="27"/>
  <c r="C52" i="27"/>
  <c r="C51" i="27"/>
  <c r="C50" i="27"/>
  <c r="C49" i="27"/>
  <c r="C48" i="27"/>
  <c r="C47" i="27"/>
  <c r="C46" i="27"/>
  <c r="C43" i="27"/>
  <c r="C42" i="27"/>
  <c r="C41" i="27"/>
  <c r="C40" i="27"/>
  <c r="C39" i="27"/>
  <c r="C38" i="27"/>
  <c r="C37" i="27"/>
  <c r="C36" i="27"/>
  <c r="C35" i="27"/>
  <c r="C34" i="27"/>
  <c r="B34" i="27"/>
  <c r="C33" i="27"/>
  <c r="B33" i="27"/>
  <c r="C32" i="27"/>
  <c r="B32" i="27"/>
  <c r="C31" i="27"/>
  <c r="B31" i="27"/>
  <c r="C30" i="27"/>
  <c r="C29" i="27"/>
  <c r="C28" i="27"/>
  <c r="C23" i="27"/>
  <c r="C22" i="27"/>
  <c r="C21" i="27"/>
  <c r="C20" i="27"/>
  <c r="C19" i="27"/>
  <c r="C17" i="27" s="1"/>
  <c r="C18" i="27"/>
  <c r="C13" i="27"/>
  <c r="B13" i="27"/>
  <c r="C12" i="27"/>
  <c r="B12" i="27"/>
  <c r="C11" i="27"/>
  <c r="B11" i="27"/>
  <c r="C10" i="27"/>
  <c r="B10" i="27"/>
  <c r="C9" i="27"/>
  <c r="B9" i="27"/>
  <c r="C8" i="27"/>
  <c r="B8" i="27"/>
  <c r="C7" i="27"/>
  <c r="B7" i="27"/>
  <c r="C6" i="27"/>
  <c r="B6" i="27"/>
  <c r="C5" i="27"/>
  <c r="B5" i="27"/>
  <c r="C4" i="27"/>
  <c r="B4" i="27"/>
  <c r="C17" i="17" l="1"/>
  <c r="C17" i="16"/>
  <c r="C17" i="26"/>
  <c r="C17" i="24"/>
  <c r="C17" i="23"/>
  <c r="C17" i="22"/>
  <c r="C17" i="21"/>
  <c r="C17" i="20"/>
  <c r="C17" i="19"/>
  <c r="B225" i="27"/>
  <c r="B163" i="27"/>
  <c r="B164" i="27" s="1"/>
  <c r="B165" i="27" s="1"/>
  <c r="B166" i="27" s="1"/>
  <c r="B167" i="27" s="1"/>
  <c r="B168" i="27" s="1"/>
  <c r="B169" i="27" s="1"/>
  <c r="B170" i="27" s="1"/>
  <c r="B171" i="27" s="1"/>
  <c r="B172" i="27" s="1"/>
  <c r="B173" i="27" s="1"/>
  <c r="B174" i="27" s="1"/>
  <c r="B175" i="27" s="1"/>
  <c r="B176" i="27" s="1"/>
  <c r="B177" i="27" s="1"/>
  <c r="B178" i="27" s="1"/>
  <c r="B179" i="27" s="1"/>
  <c r="B180" i="27" s="1"/>
  <c r="B181" i="27" s="1"/>
  <c r="B182" i="27" s="1"/>
  <c r="B183" i="27" s="1"/>
  <c r="B184" i="27" s="1"/>
  <c r="B185" i="27" s="1"/>
  <c r="B186" i="27" s="1"/>
  <c r="B187" i="27" s="1"/>
  <c r="B188" i="27" s="1"/>
  <c r="B189" i="27" s="1"/>
  <c r="B190" i="27" s="1"/>
  <c r="B191" i="27" s="1"/>
  <c r="B192" i="27" s="1"/>
  <c r="B193" i="27" s="1"/>
  <c r="B194" i="27" s="1"/>
  <c r="B195" i="27" s="1"/>
  <c r="B196" i="27" s="1"/>
  <c r="B197" i="27" s="1"/>
  <c r="B198" i="27" s="1"/>
  <c r="B199" i="27" s="1"/>
  <c r="B200" i="27" s="1"/>
  <c r="B201" i="27" s="1"/>
  <c r="B202" i="27" s="1"/>
  <c r="B203" i="27" s="1"/>
  <c r="B204" i="27" s="1"/>
  <c r="B205" i="27" s="1"/>
  <c r="B206" i="27" s="1"/>
  <c r="B207" i="27" s="1"/>
  <c r="B208" i="27" s="1"/>
  <c r="B209" i="27" s="1"/>
  <c r="B210" i="27" s="1"/>
  <c r="B211" i="27" s="1"/>
  <c r="B212" i="27" s="1"/>
  <c r="B213" i="27" s="1"/>
  <c r="B214" i="27" s="1"/>
  <c r="B215" i="27" s="1"/>
  <c r="B216" i="27" s="1"/>
  <c r="B217" i="27" s="1"/>
  <c r="B218" i="27" s="1"/>
  <c r="B219" i="27" s="1"/>
  <c r="B220" i="27" s="1"/>
  <c r="B221" i="27" s="1"/>
  <c r="B222" i="27" s="1"/>
  <c r="B223" i="27" s="1"/>
  <c r="B224" i="27" s="1"/>
</calcChain>
</file>

<file path=xl/sharedStrings.xml><?xml version="1.0" encoding="utf-8"?>
<sst xmlns="http://schemas.openxmlformats.org/spreadsheetml/2006/main" count="2890" uniqueCount="259">
  <si>
    <t>Год</t>
  </si>
  <si>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</si>
  <si>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</si>
  <si>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</si>
  <si>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</si>
  <si>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</si>
  <si>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</si>
  <si>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</si>
  <si>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</si>
  <si>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</si>
  <si>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</si>
  <si>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</si>
  <si>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</si>
  <si>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</si>
  <si>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</si>
  <si>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</si>
  <si>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</si>
  <si>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</si>
  <si>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</si>
  <si>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</si>
  <si>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</si>
  <si>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</si>
  <si>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</si>
  <si>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</si>
  <si>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</si>
  <si>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</si>
  <si>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</si>
  <si>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</si>
  <si>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</si>
  <si>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</si>
  <si>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</si>
  <si>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</si>
  <si>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</si>
  <si>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</si>
  <si>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</si>
  <si>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</si>
  <si>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</si>
  <si>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</si>
  <si>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</si>
  <si>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</si>
  <si>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</si>
  <si>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</si>
  <si>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</si>
  <si>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</si>
  <si>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</si>
  <si>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</si>
  <si>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</si>
  <si>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</si>
  <si>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</si>
  <si>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</si>
  <si>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</si>
  <si>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</si>
  <si>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</si>
  <si>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</si>
  <si>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</si>
  <si>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</si>
  <si>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</si>
  <si>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</si>
  <si>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</si>
  <si>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</si>
  <si>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</si>
  <si>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</si>
  <si>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</si>
  <si>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</si>
  <si>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</si>
  <si>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</si>
  <si>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</si>
  <si>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</si>
  <si>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</si>
  <si>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</si>
  <si>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</si>
  <si>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</si>
  <si>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</si>
  <si>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</si>
  <si>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</si>
  <si>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</si>
  <si>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</si>
  <si>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</si>
  <si>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</si>
  <si>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</si>
  <si>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</si>
  <si>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</si>
  <si>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</si>
  <si>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</si>
  <si>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</si>
  <si>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</si>
  <si>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</si>
  <si>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</si>
  <si>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</si>
  <si>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</si>
  <si>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</si>
  <si>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</si>
  <si>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</si>
  <si>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</si>
  <si>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</si>
  <si>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</si>
  <si>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</si>
  <si>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</si>
  <si>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</si>
  <si>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</si>
  <si>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</si>
  <si>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</si>
  <si>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</si>
  <si>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</si>
  <si>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</si>
  <si>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</si>
  <si>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</si>
  <si>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</si>
  <si>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</si>
  <si>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</si>
  <si>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</si>
  <si>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</si>
  <si>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</si>
  <si>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</si>
  <si>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</si>
  <si>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</si>
  <si>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</si>
  <si>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</si>
  <si>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</si>
  <si>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</si>
  <si>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</si>
  <si>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</si>
  <si>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</si>
  <si>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</si>
  <si>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</si>
  <si>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</si>
  <si>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</si>
  <si>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</si>
  <si>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</si>
  <si>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</si>
  <si>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</si>
  <si>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</si>
  <si>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</si>
  <si>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</si>
  <si>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</si>
  <si>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</si>
  <si>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</si>
  <si>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</si>
  <si>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</si>
  <si>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</si>
  <si>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</si>
  <si>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</si>
  <si>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</si>
  <si>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</si>
  <si>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</si>
  <si>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</si>
  <si>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</si>
  <si>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</si>
  <si>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</si>
  <si>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</si>
  <si>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</si>
  <si>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</si>
  <si>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</si>
  <si>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</si>
  <si>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</si>
  <si>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</si>
  <si>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</si>
  <si>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</si>
  <si>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</si>
  <si>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</si>
  <si>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</si>
  <si>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</si>
  <si>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</si>
  <si>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</si>
  <si>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</si>
  <si>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</si>
  <si>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</si>
  <si>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</si>
  <si>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</si>
  <si>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</si>
  <si>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</si>
  <si>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</si>
  <si>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</si>
  <si>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</si>
  <si>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</si>
  <si>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</si>
  <si>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</si>
  <si>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</si>
  <si>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</si>
  <si>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</si>
  <si>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</si>
  <si>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</si>
  <si>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</si>
  <si>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</si>
  <si>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</si>
  <si>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</si>
  <si>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</si>
  <si>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</si>
  <si>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</si>
  <si>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</si>
  <si>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</si>
  <si>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</si>
  <si>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</si>
  <si>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</si>
  <si>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</si>
  <si>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</si>
  <si>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</si>
  <si>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</si>
  <si>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</si>
  <si>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</si>
  <si>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</si>
  <si>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</si>
  <si>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</si>
  <si>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</si>
  <si>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</si>
  <si>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</si>
  <si>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</si>
  <si>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</si>
  <si>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</si>
  <si>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</si>
  <si>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</si>
  <si>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</si>
  <si>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</si>
  <si>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</si>
  <si>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</si>
  <si>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</si>
  <si>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</si>
  <si>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</si>
  <si>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</si>
  <si>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</si>
  <si>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</si>
  <si>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</si>
  <si>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</si>
  <si>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</si>
  <si>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</si>
  <si>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</si>
  <si>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</si>
  <si>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</si>
  <si>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</si>
  <si>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</si>
  <si>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</si>
  <si>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</si>
  <si>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</si>
  <si>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</si>
  <si>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</si>
  <si>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</si>
  <si>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</si>
  <si>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</si>
  <si>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</si>
  <si>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</si>
  <si>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</si>
  <si>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Расстояние от границы системы теплоснабжения до границы ближайшего административного центра субъекта РФ с железнодорожным сообщением, км</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</si>
  <si>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</si>
  <si>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</si>
  <si>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</si>
  <si>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</si>
  <si>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</si>
  <si>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</si>
  <si>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</si>
  <si>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</si>
  <si>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</si>
  <si>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</si>
  <si>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</si>
  <si>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</si>
  <si>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</si>
  <si>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</si>
  <si>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Заработная плата сотрудников котельной, производящей тепловую энергию с использованием газа, в базовом (2019) году, тыс. руб.</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</si>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</sst>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00"/>
  </numFmts>
  <fonts count="3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Times New Roman"/>
      <family val="1"/>
      <charset val="204"/>
    </font>
    <font>
      <sz val="11"/>
      <color theme="1"/>
      <name val="Calibri"/>
      <family val="2"/>
      <scheme val="minor"/>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
      <left/>
      <right/>
      <top style="medium">
        <color auto="1"/>
      </top>
      <bottom/>
      <diagonal/>
    </border>
  </borders>
  <cellStyleXfs count="9">
    <xf numFmtId="0" fontId="0" fillId="0" borderId="0"/>
    <xf numFmtId="0" fontId="3" fillId="0" borderId="0"/>
    <xf numFmtId="0" fontId="4" fillId="0" borderId="0" applyNumberFormat="0" applyFill="0" applyBorder="0" applyAlignment="0" applyProtection="0"/>
    <xf numFmtId="0" fontId="5" fillId="0" borderId="0"/>
    <xf numFmtId="0" fontId="3" fillId="0" borderId="0"/>
    <xf numFmtId="0" fontId="2" fillId="0" borderId="0"/>
    <xf numFmtId="9" fontId="6" fillId="0" borderId="0" applyFont="0" applyFill="0" applyBorder="0" applyAlignment="0" applyProtection="0"/>
    <xf numFmtId="0" fontId="1" fillId="0" borderId="0"/>
    <xf numFmtId="0" fontId="33" fillId="0" borderId="0"/>
  </cellStyleXfs>
  <cellXfs count="148">
    <xf numFmtId="0" fontId="0" fillId="0" borderId="0" xfId="0"/>
    <xf numFmtId="10" fontId="7" fillId="2" borderId="0" xfId="7" applyNumberFormat="1" applyFont="1" applyFill="1" applyAlignment="1">
      <alignment wrapText="1"/>
    </xf>
    <xf numFmtId="0" fontId="7" fillId="2" borderId="0" xfId="7" applyFont="1" applyFill="1"/>
    <xf numFmtId="0" fontId="7" fillId="2" borderId="0" xfId="7" applyFont="1" applyFill="1" applyAlignment="1">
      <alignment wrapText="1"/>
    </xf>
    <xf numFmtId="0" fontId="7" fillId="2" borderId="0" xfId="7" applyFont="1" applyFill="1" applyAlignment="1">
      <alignment horizontal="right"/>
    </xf>
    <xf numFmtId="14" fontId="7" fillId="2" borderId="0" xfId="7" applyNumberFormat="1" applyFont="1" applyFill="1" applyAlignment="1">
      <alignment horizontal="center" vertical="center" wrapText="1"/>
    </xf>
    <xf numFmtId="0" fontId="9" fillId="2" borderId="0" xfId="7" applyFont="1" applyFill="1" applyAlignment="1">
      <alignment horizontal="left"/>
    </xf>
    <xf numFmtId="0" fontId="7" fillId="2" borderId="0" xfId="7" applyFont="1" applyFill="1" applyAlignment="1">
      <alignment horizontal="center" vertical="center"/>
    </xf>
    <xf numFmtId="0" fontId="7" fillId="2" borderId="0" xfId="7" applyFont="1" applyFill="1" applyBorder="1" applyAlignment="1">
      <alignment wrapText="1"/>
    </xf>
    <xf numFmtId="0" fontId="7" fillId="2" borderId="0" xfId="7" applyFont="1" applyFill="1" applyBorder="1" applyAlignment="1">
      <alignment horizontal="left" vertical="center" wrapText="1"/>
    </xf>
    <xf numFmtId="0" fontId="7" fillId="2" borderId="0" xfId="7" applyNumberFormat="1" applyFont="1" applyFill="1" applyBorder="1" applyAlignment="1">
      <alignment horizontal="center" vertical="center" wrapText="1"/>
    </xf>
    <xf numFmtId="49" fontId="7" fillId="2" borderId="0" xfId="7" applyNumberFormat="1" applyFont="1" applyFill="1" applyBorder="1" applyAlignment="1">
      <alignment horizontal="center" vertical="center" wrapText="1"/>
    </xf>
    <xf numFmtId="0" fontId="7" fillId="2" borderId="0" xfId="7" applyFont="1" applyFill="1" applyBorder="1" applyAlignment="1">
      <alignment vertical="center" wrapText="1"/>
    </xf>
    <xf numFmtId="0" fontId="7" fillId="2" borderId="0" xfId="7" applyFont="1" applyFill="1" applyBorder="1" applyAlignment="1">
      <alignment horizontal="center" vertical="center" wrapText="1"/>
    </xf>
    <xf numFmtId="1" fontId="7" fillId="2" borderId="0" xfId="7" applyNumberFormat="1" applyFont="1" applyFill="1" applyBorder="1" applyAlignment="1">
      <alignment horizontal="center" vertical="center" wrapText="1"/>
    </xf>
    <xf numFmtId="4" fontId="7" fillId="2" borderId="0" xfId="7" applyNumberFormat="1" applyFont="1" applyFill="1" applyBorder="1" applyAlignment="1">
      <alignment horizontal="center" vertical="center" wrapText="1"/>
    </xf>
    <xf numFmtId="4" fontId="9" fillId="2" borderId="5" xfId="7" applyNumberFormat="1" applyFont="1" applyFill="1" applyBorder="1" applyAlignment="1">
      <alignment horizontal="center" vertical="center" wrapText="1"/>
    </xf>
    <xf numFmtId="4" fontId="9" fillId="0" borderId="6" xfId="7" applyNumberFormat="1" applyFont="1" applyFill="1" applyBorder="1" applyAlignment="1">
      <alignment horizontal="center" vertical="center" wrapText="1"/>
    </xf>
    <xf numFmtId="4" fontId="9" fillId="0" borderId="7" xfId="7" applyNumberFormat="1" applyFont="1" applyFill="1" applyBorder="1" applyAlignment="1">
      <alignment horizontal="center" vertical="center" wrapText="1"/>
    </xf>
    <xf numFmtId="0" fontId="9" fillId="2" borderId="2" xfId="7" applyFont="1" applyFill="1" applyBorder="1" applyAlignment="1">
      <alignment horizontal="center" vertical="center" wrapText="1"/>
    </xf>
    <xf numFmtId="0" fontId="9" fillId="0" borderId="8" xfId="7" applyFont="1" applyBorder="1" applyAlignment="1">
      <alignment horizontal="center" vertical="center" wrapText="1"/>
    </xf>
    <xf numFmtId="0" fontId="9" fillId="0" borderId="3" xfId="7" applyFont="1" applyBorder="1" applyAlignment="1">
      <alignment horizontal="center" vertical="center" wrapText="1"/>
    </xf>
    <xf numFmtId="49" fontId="7" fillId="2" borderId="2" xfId="7" applyNumberFormat="1" applyFont="1" applyFill="1" applyBorder="1" applyAlignment="1">
      <alignment horizontal="right" vertical="center" wrapText="1"/>
    </xf>
    <xf numFmtId="0" fontId="9" fillId="2" borderId="8" xfId="7" applyFont="1" applyFill="1" applyBorder="1" applyAlignment="1">
      <alignment vertical="center" wrapText="1"/>
    </xf>
    <xf numFmtId="4" fontId="9" fillId="2" borderId="3" xfId="7" applyNumberFormat="1" applyFont="1" applyFill="1" applyBorder="1" applyAlignment="1">
      <alignment horizontal="center" vertical="center" wrapText="1"/>
    </xf>
    <xf numFmtId="0" fontId="7" fillId="2" borderId="8" xfId="7" applyFont="1" applyFill="1" applyBorder="1" applyAlignment="1">
      <alignment horizontal="left" vertical="center" wrapText="1"/>
    </xf>
    <xf numFmtId="4" fontId="7" fillId="2" borderId="3" xfId="7" applyNumberFormat="1" applyFont="1" applyFill="1" applyBorder="1" applyAlignment="1">
      <alignment horizontal="center" vertical="center" wrapText="1"/>
    </xf>
    <xf numFmtId="49" fontId="7" fillId="2" borderId="9" xfId="7" applyNumberFormat="1" applyFont="1" applyFill="1" applyBorder="1" applyAlignment="1">
      <alignment horizontal="right" vertical="center" wrapText="1"/>
    </xf>
    <xf numFmtId="4" fontId="7" fillId="2" borderId="11" xfId="7" applyNumberFormat="1" applyFont="1" applyFill="1" applyBorder="1" applyAlignment="1">
      <alignment horizontal="center" vertical="center" wrapText="1"/>
    </xf>
    <xf numFmtId="4" fontId="9" fillId="2" borderId="12" xfId="7" applyNumberFormat="1" applyFont="1" applyFill="1" applyBorder="1" applyAlignment="1">
      <alignment horizontal="center" vertical="center" wrapText="1"/>
    </xf>
    <xf numFmtId="4" fontId="9" fillId="2" borderId="6" xfId="7" applyNumberFormat="1" applyFont="1" applyFill="1" applyBorder="1" applyAlignment="1">
      <alignment horizontal="center" vertical="center" wrapText="1"/>
    </xf>
    <xf numFmtId="3" fontId="9" fillId="2" borderId="13" xfId="7" applyNumberFormat="1" applyFont="1" applyFill="1" applyBorder="1" applyAlignment="1">
      <alignment horizontal="center" vertical="center" wrapText="1"/>
    </xf>
    <xf numFmtId="3" fontId="9" fillId="2" borderId="8" xfId="7" applyNumberFormat="1" applyFont="1" applyFill="1" applyBorder="1" applyAlignment="1">
      <alignment horizontal="center" vertical="center" wrapText="1"/>
    </xf>
    <xf numFmtId="0" fontId="7" fillId="2" borderId="13" xfId="7" applyFont="1" applyFill="1" applyBorder="1" applyAlignment="1">
      <alignment horizontal="left" vertical="center" wrapText="1" indent="2"/>
    </xf>
    <xf numFmtId="4" fontId="7" fillId="2" borderId="8" xfId="7" applyNumberFormat="1" applyFont="1" applyFill="1" applyBorder="1" applyAlignment="1">
      <alignment horizontal="center" vertical="center" wrapText="1"/>
    </xf>
    <xf numFmtId="10" fontId="7" fillId="2" borderId="8" xfId="6" applyNumberFormat="1" applyFont="1" applyFill="1" applyBorder="1" applyAlignment="1">
      <alignment horizontal="center" vertical="center" wrapText="1"/>
    </xf>
    <xf numFmtId="0" fontId="15" fillId="2" borderId="13" xfId="7" applyFont="1" applyFill="1" applyBorder="1" applyAlignment="1">
      <alignment horizontal="left" vertical="center" wrapText="1" indent="2"/>
    </xf>
    <xf numFmtId="4" fontId="7" fillId="2" borderId="8" xfId="7" applyNumberFormat="1" applyFont="1" applyFill="1" applyBorder="1" applyAlignment="1">
      <alignment horizontal="center" vertical="center"/>
    </xf>
    <xf numFmtId="3" fontId="7" fillId="2" borderId="8" xfId="7" applyNumberFormat="1" applyFont="1" applyFill="1" applyBorder="1" applyAlignment="1">
      <alignment horizontal="center" vertical="center"/>
    </xf>
    <xf numFmtId="0" fontId="7" fillId="2" borderId="8" xfId="7" applyFont="1" applyFill="1" applyBorder="1" applyAlignment="1">
      <alignment horizontal="left" vertical="center" wrapText="1" indent="2"/>
    </xf>
    <xf numFmtId="164" fontId="7" fillId="2" borderId="8" xfId="7" applyNumberFormat="1" applyFont="1" applyFill="1" applyBorder="1" applyAlignment="1">
      <alignment horizontal="center" vertical="center" wrapText="1"/>
    </xf>
    <xf numFmtId="49" fontId="12" fillId="2" borderId="2" xfId="0" applyNumberFormat="1" applyFont="1" applyFill="1" applyBorder="1" applyAlignment="1">
      <alignment horizontal="right" vertical="center"/>
    </xf>
    <xf numFmtId="0" fontId="19" fillId="0" borderId="8" xfId="0" applyFont="1" applyFill="1" applyBorder="1" applyAlignment="1">
      <alignment horizontal="left" vertical="center" wrapText="1" indent="3"/>
    </xf>
    <xf numFmtId="0" fontId="12" fillId="2" borderId="8" xfId="0" applyFont="1" applyFill="1" applyBorder="1" applyAlignment="1">
      <alignment horizontal="left" vertical="center" wrapText="1" indent="5"/>
    </xf>
    <xf numFmtId="0" fontId="18" fillId="2" borderId="8" xfId="0" applyFont="1" applyFill="1" applyBorder="1" applyAlignment="1">
      <alignment horizontal="left" vertical="center" wrapText="1" indent="5"/>
    </xf>
    <xf numFmtId="0" fontId="15" fillId="2" borderId="15" xfId="7" applyFont="1" applyFill="1" applyBorder="1" applyAlignment="1">
      <alignment horizontal="left" vertical="center" wrapText="1" indent="2"/>
    </xf>
    <xf numFmtId="164" fontId="7" fillId="2" borderId="10" xfId="7" applyNumberFormat="1" applyFont="1" applyFill="1" applyBorder="1" applyAlignment="1">
      <alignment horizontal="center" vertical="center" wrapText="1"/>
    </xf>
    <xf numFmtId="49" fontId="7" fillId="2" borderId="1" xfId="7" applyNumberFormat="1" applyFont="1" applyFill="1" applyBorder="1" applyAlignment="1">
      <alignment horizontal="right" vertical="center" wrapText="1"/>
    </xf>
    <xf numFmtId="0" fontId="7" fillId="0" borderId="0" xfId="7" applyFont="1" applyFill="1" applyBorder="1" applyAlignment="1">
      <alignment horizontal="left" vertical="center" wrapText="1" indent="2"/>
    </xf>
    <xf numFmtId="4" fontId="7" fillId="0" borderId="0" xfId="7" applyNumberFormat="1" applyFont="1" applyFill="1" applyBorder="1" applyAlignment="1">
      <alignment horizontal="center" vertical="center" wrapText="1"/>
    </xf>
    <xf numFmtId="49" fontId="7" fillId="2" borderId="5" xfId="7" applyNumberFormat="1" applyFont="1" applyFill="1" applyBorder="1" applyAlignment="1">
      <alignment horizontal="right" vertical="center" wrapText="1"/>
    </xf>
    <xf numFmtId="49" fontId="7" fillId="2" borderId="8" xfId="7" applyNumberFormat="1" applyFont="1" applyFill="1" applyBorder="1" applyAlignment="1">
      <alignment horizontal="center" vertical="center" wrapText="1"/>
    </xf>
    <xf numFmtId="0" fontId="7" fillId="2" borderId="8" xfId="7" applyFont="1" applyFill="1" applyBorder="1" applyAlignment="1">
      <alignment horizontal="center" vertical="center" wrapText="1"/>
    </xf>
    <xf numFmtId="0" fontId="7" fillId="2" borderId="13" xfId="7" applyFont="1" applyFill="1" applyBorder="1" applyAlignment="1">
      <alignment horizontal="left" vertical="center" wrapText="1" indent="4"/>
    </xf>
    <xf numFmtId="0" fontId="7" fillId="2" borderId="13" xfId="7" applyFont="1" applyFill="1" applyBorder="1" applyAlignment="1">
      <alignment horizontal="left" vertical="center" wrapText="1" indent="7"/>
    </xf>
    <xf numFmtId="0" fontId="15" fillId="2" borderId="13" xfId="7" applyFont="1" applyFill="1" applyBorder="1" applyAlignment="1">
      <alignment horizontal="left" vertical="center" wrapText="1" indent="7"/>
    </xf>
    <xf numFmtId="0" fontId="18" fillId="2" borderId="8" xfId="0" applyFont="1" applyFill="1" applyBorder="1" applyAlignment="1">
      <alignment horizontal="left" vertical="center" wrapText="1" indent="7"/>
    </xf>
    <xf numFmtId="0" fontId="12" fillId="2" borderId="8" xfId="0" applyFont="1" applyFill="1" applyBorder="1" applyAlignment="1">
      <alignment horizontal="left" vertical="center" wrapText="1" indent="7"/>
    </xf>
    <xf numFmtId="0" fontId="15" fillId="2" borderId="13" xfId="7" applyFont="1" applyFill="1" applyBorder="1" applyAlignment="1">
      <alignment horizontal="left" vertical="center" wrapText="1" indent="4"/>
    </xf>
    <xf numFmtId="49" fontId="7" fillId="2" borderId="2" xfId="7" applyNumberFormat="1" applyFont="1" applyFill="1" applyBorder="1" applyAlignment="1">
      <alignment horizontal="right" vertical="center"/>
    </xf>
    <xf numFmtId="0" fontId="18" fillId="2" borderId="8" xfId="0" applyFont="1" applyFill="1" applyBorder="1" applyAlignment="1">
      <alignment horizontal="left" vertical="center" wrapText="1" indent="4"/>
    </xf>
    <xf numFmtId="0" fontId="18" fillId="2" borderId="8" xfId="0" applyFont="1" applyFill="1" applyBorder="1" applyAlignment="1">
      <alignment horizontal="left" vertical="center" wrapText="1" indent="3"/>
    </xf>
    <xf numFmtId="3" fontId="7" fillId="2" borderId="8" xfId="7" applyNumberFormat="1" applyFont="1" applyFill="1" applyBorder="1" applyAlignment="1">
      <alignment horizontal="center" vertical="center" wrapText="1"/>
    </xf>
    <xf numFmtId="0" fontId="19" fillId="2" borderId="0" xfId="7" applyFont="1" applyFill="1"/>
    <xf numFmtId="0" fontId="12" fillId="2" borderId="8" xfId="0" applyFont="1" applyFill="1" applyBorder="1" applyAlignment="1">
      <alignment horizontal="left" vertical="center" wrapText="1" indent="2"/>
    </xf>
    <xf numFmtId="0" fontId="7" fillId="2" borderId="13" xfId="7" applyFont="1" applyFill="1" applyBorder="1" applyAlignment="1">
      <alignment horizontal="left" vertical="center" wrapText="1" indent="5"/>
    </xf>
    <xf numFmtId="0" fontId="15" fillId="2" borderId="13" xfId="7" applyFont="1" applyFill="1" applyBorder="1" applyAlignment="1">
      <alignment horizontal="left" vertical="center" wrapText="1" indent="5"/>
    </xf>
    <xf numFmtId="165" fontId="7" fillId="2" borderId="8" xfId="7" applyNumberFormat="1" applyFont="1" applyFill="1" applyBorder="1" applyAlignment="1">
      <alignment horizontal="center" vertical="center" wrapText="1"/>
    </xf>
    <xf numFmtId="4" fontId="19" fillId="2" borderId="8" xfId="7" applyNumberFormat="1" applyFont="1" applyFill="1" applyBorder="1" applyAlignment="1">
      <alignment horizontal="center" vertical="center"/>
    </xf>
    <xf numFmtId="0" fontId="7" fillId="2" borderId="13" xfId="7" applyFont="1" applyFill="1" applyBorder="1" applyAlignment="1">
      <alignment horizontal="left" wrapText="1" indent="5"/>
    </xf>
    <xf numFmtId="10" fontId="19" fillId="2" borderId="8" xfId="6" applyNumberFormat="1" applyFont="1" applyFill="1" applyBorder="1" applyAlignment="1">
      <alignment horizontal="center" vertical="center"/>
    </xf>
    <xf numFmtId="0" fontId="18" fillId="2" borderId="13" xfId="7" applyFont="1" applyFill="1" applyBorder="1" applyAlignment="1">
      <alignment horizontal="left" vertical="center" wrapText="1" indent="4"/>
    </xf>
    <xf numFmtId="49" fontId="7" fillId="2" borderId="9" xfId="7" applyNumberFormat="1" applyFont="1" applyFill="1" applyBorder="1" applyAlignment="1">
      <alignment horizontal="right" vertical="center"/>
    </xf>
    <xf numFmtId="0" fontId="15" fillId="2" borderId="15" xfId="7" applyFont="1" applyFill="1" applyBorder="1" applyAlignment="1">
      <alignment horizontal="left" vertical="center" wrapText="1" indent="4"/>
    </xf>
    <xf numFmtId="10" fontId="7" fillId="2" borderId="10" xfId="6" applyNumberFormat="1" applyFont="1" applyFill="1" applyBorder="1" applyAlignment="1">
      <alignment horizontal="center" vertical="center" wrapText="1"/>
    </xf>
    <xf numFmtId="0" fontId="7" fillId="2" borderId="0" xfId="7" applyFont="1" applyFill="1" applyBorder="1" applyAlignment="1">
      <alignment horizontal="left" vertical="center" wrapText="1" indent="2"/>
    </xf>
    <xf numFmtId="49" fontId="19" fillId="2" borderId="5" xfId="7" applyNumberFormat="1" applyFont="1" applyFill="1" applyBorder="1" applyAlignment="1">
      <alignment horizontal="right" vertical="center"/>
    </xf>
    <xf numFmtId="49" fontId="19" fillId="2" borderId="2" xfId="7" applyNumberFormat="1" applyFont="1" applyFill="1" applyBorder="1" applyAlignment="1">
      <alignment horizontal="right" vertical="center"/>
    </xf>
    <xf numFmtId="9" fontId="7" fillId="2" borderId="8" xfId="6" applyFont="1" applyFill="1" applyBorder="1" applyAlignment="1">
      <alignment horizontal="center" vertical="center" wrapText="1"/>
    </xf>
    <xf numFmtId="0" fontId="15" fillId="0" borderId="13" xfId="7" applyFont="1" applyFill="1" applyBorder="1" applyAlignment="1">
      <alignment horizontal="left" vertical="center" wrapText="1" indent="4"/>
    </xf>
    <xf numFmtId="166" fontId="7" fillId="2" borderId="8" xfId="6" applyNumberFormat="1" applyFont="1" applyFill="1" applyBorder="1" applyAlignment="1">
      <alignment horizontal="center" vertical="center" wrapText="1"/>
    </xf>
    <xf numFmtId="49" fontId="19" fillId="2" borderId="9" xfId="7" applyNumberFormat="1" applyFont="1" applyFill="1" applyBorder="1" applyAlignment="1">
      <alignment horizontal="right" vertical="center"/>
    </xf>
    <xf numFmtId="0" fontId="12" fillId="2" borderId="10" xfId="0" applyFont="1" applyFill="1" applyBorder="1" applyAlignment="1">
      <alignment horizontal="left" vertical="center" wrapText="1" indent="4"/>
    </xf>
    <xf numFmtId="4" fontId="7" fillId="2" borderId="10" xfId="7" applyNumberFormat="1" applyFont="1" applyFill="1" applyBorder="1" applyAlignment="1">
      <alignment horizontal="center" vertical="center" wrapText="1"/>
    </xf>
    <xf numFmtId="49" fontId="7" fillId="2" borderId="5" xfId="7" applyNumberFormat="1" applyFont="1" applyFill="1" applyBorder="1" applyAlignment="1">
      <alignment horizontal="right" vertical="center"/>
    </xf>
    <xf numFmtId="0" fontId="7" fillId="2" borderId="8" xfId="7" applyNumberFormat="1" applyFont="1" applyFill="1" applyBorder="1" applyAlignment="1">
      <alignment horizontal="center" vertical="center" wrapText="1"/>
    </xf>
    <xf numFmtId="0" fontId="7" fillId="2" borderId="8" xfId="7" applyFont="1" applyFill="1" applyBorder="1" applyAlignment="1">
      <alignment horizontal="left" vertical="center" wrapText="1" indent="4"/>
    </xf>
    <xf numFmtId="0" fontId="12" fillId="2" borderId="8" xfId="0" applyFont="1" applyFill="1" applyBorder="1" applyAlignment="1">
      <alignment horizontal="left" vertical="center" wrapText="1" indent="6"/>
    </xf>
    <xf numFmtId="0" fontId="12" fillId="2" borderId="10" xfId="0" applyFont="1" applyFill="1" applyBorder="1" applyAlignment="1">
      <alignment horizontal="left" vertical="center" wrapText="1" indent="7"/>
    </xf>
    <xf numFmtId="0" fontId="7" fillId="2" borderId="0" xfId="7" applyFont="1" applyFill="1" applyBorder="1"/>
    <xf numFmtId="0" fontId="7" fillId="2" borderId="15" xfId="7" applyFont="1" applyFill="1" applyBorder="1" applyAlignment="1">
      <alignment horizontal="left" vertical="center" wrapText="1" indent="2"/>
    </xf>
    <xf numFmtId="0" fontId="19" fillId="2" borderId="8" xfId="7" applyFont="1" applyFill="1" applyBorder="1" applyAlignment="1">
      <alignment horizontal="left" vertical="center" wrapText="1" indent="2"/>
    </xf>
    <xf numFmtId="4" fontId="7" fillId="2" borderId="8" xfId="6" applyNumberFormat="1" applyFont="1" applyFill="1" applyBorder="1" applyAlignment="1">
      <alignment horizontal="center" vertical="center" wrapText="1"/>
    </xf>
    <xf numFmtId="0" fontId="19" fillId="2" borderId="10" xfId="7" applyFont="1" applyFill="1" applyBorder="1" applyAlignment="1">
      <alignment horizontal="left" vertical="center" wrapText="1" indent="2"/>
    </xf>
    <xf numFmtId="4" fontId="19" fillId="2" borderId="10" xfId="7" applyNumberFormat="1" applyFont="1" applyFill="1" applyBorder="1" applyAlignment="1">
      <alignment horizontal="center" vertical="center" wrapText="1"/>
    </xf>
    <xf numFmtId="49" fontId="7" fillId="2" borderId="17" xfId="7" applyNumberFormat="1" applyFont="1" applyFill="1" applyBorder="1" applyAlignment="1">
      <alignment horizontal="right" vertical="center"/>
    </xf>
    <xf numFmtId="0" fontId="7" fillId="2" borderId="18" xfId="7" applyFont="1" applyFill="1" applyBorder="1" applyAlignment="1">
      <alignment horizontal="left" vertical="center" wrapText="1" indent="4"/>
    </xf>
    <xf numFmtId="10" fontId="7" fillId="2" borderId="18" xfId="6" applyNumberFormat="1" applyFont="1" applyFill="1" applyBorder="1" applyAlignment="1">
      <alignment horizontal="center" vertical="center" wrapText="1"/>
    </xf>
    <xf numFmtId="0" fontId="7" fillId="2" borderId="10" xfId="7" applyFont="1" applyFill="1" applyBorder="1" applyAlignment="1">
      <alignment horizontal="left" vertical="center" wrapText="1" indent="4"/>
    </xf>
    <xf numFmtId="0" fontId="25" fillId="2" borderId="6" xfId="0" applyFont="1" applyFill="1" applyBorder="1" applyAlignment="1">
      <alignment horizontal="left" vertical="center" wrapText="1"/>
    </xf>
    <xf numFmtId="4" fontId="7" fillId="2" borderId="6" xfId="7" applyNumberFormat="1" applyFont="1" applyFill="1" applyBorder="1" applyAlignment="1">
      <alignment horizontal="center" vertical="center" wrapText="1"/>
    </xf>
    <xf numFmtId="0" fontId="15" fillId="2" borderId="8" xfId="7" applyFont="1" applyFill="1" applyBorder="1" applyAlignment="1">
      <alignment horizontal="left" vertical="center" wrapText="1" indent="4"/>
    </xf>
    <xf numFmtId="0" fontId="15" fillId="2" borderId="10" xfId="7" applyFont="1" applyFill="1" applyBorder="1" applyAlignment="1">
      <alignment horizontal="left" vertical="center" wrapText="1" indent="4"/>
    </xf>
    <xf numFmtId="0" fontId="34" fillId="2" borderId="6" xfId="8" applyFont="1" applyFill="1" applyBorder="1" applyAlignment="1">
      <alignment horizontal="left" vertical="center" wrapText="1"/>
    </xf>
    <xf numFmtId="10" fontId="7" fillId="2" borderId="6" xfId="6" applyNumberFormat="1" applyFont="1" applyFill="1" applyBorder="1" applyAlignment="1">
      <alignment horizontal="center" vertical="center" wrapText="1"/>
    </xf>
    <xf numFmtId="0" fontId="7" fillId="2" borderId="0" xfId="7" applyFont="1" applyFill="1" applyBorder="1" applyAlignment="1">
      <alignment horizontal="right" vertical="center"/>
    </xf>
    <xf numFmtId="0" fontId="7" fillId="2" borderId="20" xfId="7" applyFont="1" applyFill="1" applyBorder="1" applyAlignment="1">
      <alignment horizontal="right" wrapText="1" indent="1"/>
    </xf>
    <xf numFmtId="0" fontId="7" fillId="2" borderId="21" xfId="7" applyFont="1" applyFill="1" applyBorder="1" applyAlignment="1">
      <alignment horizontal="center" vertical="center" wrapText="1"/>
    </xf>
    <xf numFmtId="0" fontId="7" fillId="2" borderId="5" xfId="7" applyFont="1" applyFill="1" applyBorder="1"/>
    <xf numFmtId="10" fontId="19" fillId="2" borderId="7" xfId="7" applyNumberFormat="1" applyFont="1" applyFill="1" applyBorder="1" applyAlignment="1" applyProtection="1">
      <alignment vertical="center"/>
    </xf>
    <xf numFmtId="0" fontId="7" fillId="2" borderId="2" xfId="7" applyFont="1" applyFill="1" applyBorder="1"/>
    <xf numFmtId="10" fontId="19" fillId="2" borderId="3" xfId="7" applyNumberFormat="1" applyFont="1" applyFill="1" applyBorder="1" applyAlignment="1" applyProtection="1">
      <alignment vertical="center"/>
    </xf>
    <xf numFmtId="0" fontId="7" fillId="2" borderId="9" xfId="7" applyFont="1" applyFill="1" applyBorder="1"/>
    <xf numFmtId="10" fontId="19" fillId="2" borderId="11" xfId="7" applyNumberFormat="1" applyFont="1" applyFill="1" applyBorder="1" applyAlignment="1" applyProtection="1">
      <alignment vertical="center"/>
    </xf>
    <xf numFmtId="0" fontId="7" fillId="2" borderId="17" xfId="7" applyFont="1" applyFill="1" applyBorder="1"/>
    <xf numFmtId="10" fontId="19" fillId="2" borderId="19" xfId="7" applyNumberFormat="1" applyFont="1" applyFill="1" applyBorder="1" applyAlignment="1" applyProtection="1">
      <alignment vertical="center"/>
    </xf>
    <xf numFmtId="0" fontId="7" fillId="2" borderId="0" xfId="7" applyFont="1" applyFill="1" applyAlignment="1" applyProtection="1">
      <alignment horizontal="center" vertical="center"/>
    </xf>
    <xf numFmtId="0" fontId="9" fillId="2" borderId="0" xfId="7" applyFont="1" applyFill="1" applyAlignment="1">
      <alignment horizontal="left" vertical="center"/>
    </xf>
    <xf numFmtId="4" fontId="9" fillId="2" borderId="7" xfId="7" applyNumberFormat="1" applyFont="1" applyFill="1" applyBorder="1" applyAlignment="1">
      <alignment horizontal="center" vertical="center" wrapText="1"/>
    </xf>
    <xf numFmtId="0" fontId="9" fillId="2" borderId="8" xfId="7" applyFont="1" applyFill="1" applyBorder="1" applyAlignment="1">
      <alignment horizontal="center" vertical="center" wrapText="1"/>
    </xf>
    <xf numFmtId="0" fontId="9" fillId="2" borderId="3" xfId="7" applyFont="1" applyFill="1" applyBorder="1" applyAlignment="1">
      <alignment horizontal="center" vertical="center" wrapText="1"/>
    </xf>
    <xf numFmtId="165" fontId="7" fillId="2" borderId="8" xfId="7" applyNumberFormat="1" applyFont="1" applyFill="1" applyBorder="1" applyAlignment="1">
      <alignment horizontal="center" vertical="center"/>
    </xf>
    <xf numFmtId="49" fontId="7" fillId="2" borderId="8" xfId="7" applyNumberFormat="1" applyFont="1" applyFill="1" applyBorder="1" applyAlignment="1">
      <alignment horizontal="right" vertical="center" wrapText="1"/>
    </xf>
    <xf numFmtId="49" fontId="12" fillId="2" borderId="8" xfId="0" applyNumberFormat="1" applyFont="1" applyFill="1" applyBorder="1" applyAlignment="1">
      <alignment horizontal="right" vertical="center"/>
    </xf>
    <xf numFmtId="167" fontId="7" fillId="2" borderId="8" xfId="6" applyNumberFormat="1" applyFont="1" applyFill="1" applyBorder="1" applyAlignment="1">
      <alignment horizontal="center" vertical="center" wrapText="1"/>
    </xf>
    <xf numFmtId="167" fontId="7" fillId="2" borderId="8" xfId="7" applyNumberFormat="1" applyFont="1" applyFill="1" applyBorder="1" applyAlignment="1">
      <alignment horizontal="center" vertical="center" wrapText="1"/>
    </xf>
    <xf numFmtId="2" fontId="7" fillId="2" borderId="8" xfId="7" applyNumberFormat="1" applyFont="1" applyFill="1" applyBorder="1" applyAlignment="1">
      <alignment horizontal="center" vertical="center" wrapText="1"/>
    </xf>
    <xf numFmtId="4" fontId="19" fillId="2" borderId="8" xfId="7" applyNumberFormat="1" applyFont="1" applyFill="1" applyBorder="1" applyAlignment="1">
      <alignment horizontal="center" vertical="center" wrapText="1"/>
    </xf>
    <xf numFmtId="10" fontId="7" fillId="2" borderId="6" xfId="7" applyNumberFormat="1" applyFont="1" applyFill="1" applyBorder="1" applyAlignment="1">
      <alignment horizontal="center" vertical="center" wrapText="1"/>
    </xf>
    <xf numFmtId="0" fontId="7" fillId="2" borderId="5" xfId="7" applyFont="1" applyFill="1" applyBorder="1" applyAlignment="1">
      <alignment horizontal="right" wrapText="1" indent="1"/>
    </xf>
    <xf numFmtId="0" fontId="7" fillId="2" borderId="7" xfId="7" applyFont="1" applyFill="1" applyBorder="1" applyAlignment="1">
      <alignment horizontal="center" vertical="center" wrapText="1"/>
    </xf>
    <xf numFmtId="0" fontId="7" fillId="2" borderId="2" xfId="7" applyFont="1" applyFill="1" applyBorder="1" applyProtection="1"/>
    <xf numFmtId="10" fontId="19" fillId="2" borderId="3" xfId="7" applyNumberFormat="1" applyFont="1" applyFill="1" applyBorder="1" applyAlignment="1" applyProtection="1">
      <alignment horizontal="right" vertical="center"/>
    </xf>
    <xf numFmtId="10" fontId="7" fillId="2" borderId="3" xfId="7" applyNumberFormat="1" applyFont="1" applyFill="1" applyBorder="1" applyAlignment="1" applyProtection="1">
      <alignment horizontal="right" vertical="center"/>
    </xf>
    <xf numFmtId="10" fontId="7" fillId="2" borderId="3" xfId="7" applyNumberFormat="1" applyFont="1" applyFill="1" applyBorder="1" applyAlignment="1" applyProtection="1">
      <alignment vertical="center"/>
    </xf>
    <xf numFmtId="10" fontId="7" fillId="2" borderId="3" xfId="7" applyNumberFormat="1" applyFont="1" applyFill="1" applyBorder="1" applyAlignment="1" applyProtection="1">
      <alignment vertical="center"/>
      <protection locked="0"/>
    </xf>
    <xf numFmtId="10" fontId="7" fillId="2" borderId="11" xfId="7" applyNumberFormat="1" applyFont="1" applyFill="1" applyBorder="1" applyAlignment="1" applyProtection="1">
      <alignment vertical="center"/>
      <protection locked="0"/>
    </xf>
    <xf numFmtId="0" fontId="7" fillId="2" borderId="22" xfId="7" applyFont="1" applyFill="1" applyBorder="1"/>
    <xf numFmtId="0" fontId="7" fillId="2" borderId="22" xfId="7" applyFont="1" applyFill="1" applyBorder="1" applyAlignment="1">
      <alignment vertical="center"/>
    </xf>
    <xf numFmtId="0" fontId="7" fillId="2" borderId="0" xfId="7" applyFont="1" applyFill="1" applyAlignment="1">
      <alignment vertical="center"/>
    </xf>
    <xf numFmtId="0" fontId="7" fillId="2" borderId="10" xfId="7" applyFont="1" applyFill="1" applyBorder="1" applyAlignment="1">
      <alignment horizontal="left" vertical="center" wrapText="1"/>
    </xf>
    <xf numFmtId="0" fontId="7" fillId="2" borderId="10" xfId="7" applyFont="1" applyFill="1" applyBorder="1" applyAlignment="1">
      <alignment horizontal="left" vertical="center" wrapText="1"/>
    </xf>
    <xf numFmtId="0" fontId="9" fillId="2" borderId="4" xfId="7" applyFont="1" applyFill="1" applyBorder="1" applyAlignment="1">
      <alignment horizontal="left" wrapText="1"/>
    </xf>
    <xf numFmtId="0" fontId="8" fillId="2" borderId="0" xfId="7" applyFont="1" applyFill="1" applyBorder="1" applyAlignment="1">
      <alignment horizontal="center" vertical="center" wrapText="1"/>
    </xf>
    <xf numFmtId="0" fontId="9" fillId="2" borderId="14" xfId="7" applyFont="1" applyFill="1" applyBorder="1" applyAlignment="1">
      <alignment horizontal="left" vertical="center" wrapText="1"/>
    </xf>
    <xf numFmtId="0" fontId="9" fillId="2" borderId="16" xfId="7" applyFont="1" applyFill="1" applyBorder="1" applyAlignment="1">
      <alignment horizontal="left" vertical="center" wrapText="1"/>
    </xf>
    <xf numFmtId="0" fontId="9" fillId="2" borderId="6" xfId="7" applyFont="1" applyFill="1" applyBorder="1" applyAlignment="1">
      <alignment horizontal="left" vertical="center" wrapText="1"/>
    </xf>
    <xf numFmtId="0" fontId="9" fillId="2" borderId="4" xfId="7" applyFont="1" applyFill="1" applyBorder="1" applyAlignment="1">
      <alignment horizontal="center" wrapText="1"/>
    </xf>
  </cellXfs>
  <cellStyles count="9">
    <cellStyle name="Гиперссылка 2" xfId="2"/>
    <cellStyle name="Обычный" xfId="0" builtinId="0"/>
    <cellStyle name="Обычный 2" xfId="1"/>
    <cellStyle name="Обычный 2 2" xfId="3"/>
    <cellStyle name="Обычный 3" xfId="4"/>
    <cellStyle name="Обычный 4" xfId="5"/>
    <cellStyle name="Обычный 80" xfId="7"/>
    <cellStyle name="Обычный_Копия Condition-все вар13.12.08-утнах17-50" xfId="8"/>
    <cellStyle name="Процентный" xfId="6"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ckoffice\Projects\Energy%20Group\&#1056;&#1072;&#1073;&#1086;&#1095;&#1080;&#1077;%20&#1084;&#1072;&#1090;&#1077;&#1088;&#1080;&#1072;&#1083;&#1099;%20&#1087;&#1086;%20&#1087;&#1088;&#1086;&#1077;&#1082;&#1090;&#1072;&#1084;\&#1050;&#1072;&#1083;&#1100;&#1082;&#1091;&#1083;&#1103;&#1090;&#1086;&#1088;\&#1056;&#1072;&#1089;&#1095;&#1077;&#1090;%20&#1087;&#1086;%20&#1075;&#1086;&#1088;&#1086;&#1076;&#1072;&#1084;\&#1052;&#1091;&#1088;&#1084;&#1072;&#1085;&#1089;&#1082;&#1072;&#1103;%20&#1086;&#1073;&#1083;&#1072;&#1089;&#1090;&#1100;\2.%20Ugol._&#1052;&#1091;&#1088;&#1084;&#1072;&#1085;&#1089;&#108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45;&#1083;&#1073;&#1072;&#1085;&#1089;&#1082;&#1080;&#108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52;&#1072;&#1083;&#1086;&#1090;&#1086;&#1084;&#1089;&#1082;&#1080;&#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52;&#1072;&#1084;&#1086;&#1085;&#1086;&#1074;&#1089;&#1082;&#1080;&#108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75;&#1072;&#1079;_&#1088;.&#1087;.%20&#1052;&#1072;&#1089;&#1083;&#1103;&#1085;&#1080;&#1085;&#108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53;&#1080;&#1082;&#1086;&#1085;&#1086;&#1074;&#1089;&#1082;&#1080;&#108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55;&#1077;&#1085;&#1100;&#1082;&#1086;&#1074;&#1089;&#1082;&#1080;&#108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41;&#1072;&#1078;&#1080;&#1085;&#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41;&#1077;&#1088;&#1077;&#1079;&#1086;&#1074;&#1089;&#1082;&#1080;&#108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41;&#1086;&#1083;&#1100;&#1096;&#1077;&#1080;&#1079;&#1099;&#1088;&#1072;&#1082;&#1089;&#1082;&#1080;&#108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41;&#1086;&#1088;&#1082;&#1086;&#1074;&#1089;&#1082;&#1080;&#108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44;&#1091;&#1073;&#1088;&#1086;&#1074;&#1089;&#1082;&#1080;&#108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EDEL.PRICE.NCZ.WARM/2024/&#1088;&#1072;&#1089;&#1095;&#1077;&#1090;&#1099;/&#1052;&#1072;&#1089;&#1083;&#1103;&#1085;&#1080;&#1085;&#1089;&#1082;&#1080;&#1081;/&#1091;&#1075;&#1086;&#1083;&#1100;_&#1045;&#1075;&#1086;&#1088;&#1100;&#1077;&#1074;&#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 val="Предположения"/>
      <sheetName val="Уголь"/>
      <sheetName val="Модель"/>
      <sheetName val="Результаты на 10 лет уголь"/>
      <sheetName val="ФОТ"/>
      <sheetName val="темп изм Т до АК"/>
      <sheetName val="Коэффициенты"/>
      <sheetName val="КИУМ"/>
      <sheetName val="Топливо"/>
      <sheetName val="Стоимость строительства"/>
      <sheetName val="WACC"/>
      <sheetName val="Техприс. водоснаб и водоот"/>
      <sheetName val="Стоимость земля кадастр"/>
      <sheetName val="Тариф ВиК"/>
      <sheetName val="Тариф ЭЭ"/>
      <sheetName val="Стандартизированные ставки ЭЭ"/>
    </sheetNames>
    <sheetDataSet>
      <sheetData sheetId="0" refreshError="1"/>
      <sheetData sheetId="1">
        <row r="161">
          <cell r="E161">
            <v>10</v>
          </cell>
        </row>
        <row r="165">
          <cell r="E165">
            <v>2891.7928000000002</v>
          </cell>
        </row>
      </sheetData>
      <sheetData sheetId="2" refreshError="1"/>
      <sheetData sheetId="3" refreshError="1"/>
      <sheetData sheetId="4" refreshError="1"/>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Елбань, Маслянинский муниципальный район</v>
          </cell>
        </row>
        <row r="15">
          <cell r="D15" t="str">
            <v/>
          </cell>
        </row>
        <row r="16">
          <cell r="D16" t="str">
            <v>Код ОКТМО</v>
          </cell>
          <cell r="E16" t="str">
            <v>50636422101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450.02748164021443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88.687900000000013</v>
          </cell>
        </row>
        <row r="27">
          <cell r="F27">
            <v>1413.5806587229636</v>
          </cell>
        </row>
        <row r="28">
          <cell r="F28">
            <v>1085.6994306627985</v>
          </cell>
        </row>
        <row r="29">
          <cell r="F29">
            <v>327.8812280601652</v>
          </cell>
        </row>
        <row r="30">
          <cell r="F30">
            <v>1748.8654933332741</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22.900000000000002</v>
          </cell>
        </row>
        <row r="19">
          <cell r="E19">
            <v>41.06666666666667</v>
          </cell>
        </row>
      </sheetData>
      <sheetData sheetId="29" refreshError="1"/>
      <sheetData sheetId="30">
        <row r="12">
          <cell r="F12">
            <v>72.07887885970257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Малая Томка, Маслянинский муниципальный район</v>
          </cell>
        </row>
        <row r="15">
          <cell r="D15" t="str">
            <v/>
          </cell>
        </row>
        <row r="16">
          <cell r="D16" t="str">
            <v>Код ОКТМО</v>
          </cell>
          <cell r="E16" t="str">
            <v>50636402101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450.06059450130397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89.126274999999993</v>
          </cell>
        </row>
        <row r="27">
          <cell r="F27">
            <v>1413.5806587229636</v>
          </cell>
        </row>
        <row r="28">
          <cell r="F28">
            <v>1085.6994306627985</v>
          </cell>
        </row>
        <row r="29">
          <cell r="F29">
            <v>327.8812280601652</v>
          </cell>
        </row>
        <row r="30">
          <cell r="F30">
            <v>1748.8983194369869</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23.024999999999999</v>
          </cell>
        </row>
        <row r="19">
          <cell r="E19">
            <v>41.06666666666667</v>
          </cell>
        </row>
      </sheetData>
      <sheetData sheetId="29" refreshError="1"/>
      <sheetData sheetId="30">
        <row r="12">
          <cell r="F12">
            <v>72.079541116924361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Мамоново, Маслянинский муниципальный район</v>
          </cell>
        </row>
        <row r="15">
          <cell r="D15" t="str">
            <v/>
          </cell>
        </row>
        <row r="16">
          <cell r="D16" t="str">
            <v>Код ОКТМО</v>
          </cell>
          <cell r="E16" t="str">
            <v>50636425101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453.13788305855689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129.865925</v>
          </cell>
        </row>
        <row r="27">
          <cell r="F27">
            <v>1413.5806587229636</v>
          </cell>
        </row>
        <row r="28">
          <cell r="F28">
            <v>1085.6994306627985</v>
          </cell>
        </row>
        <row r="29">
          <cell r="F29">
            <v>327.8812280601652</v>
          </cell>
        </row>
        <row r="30">
          <cell r="F30">
            <v>1751.9489586753339</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34.641666666666666</v>
          </cell>
        </row>
        <row r="19">
          <cell r="E19">
            <v>41.06666666666667</v>
          </cell>
        </row>
      </sheetData>
      <sheetData sheetId="29" refreshError="1"/>
      <sheetData sheetId="30">
        <row r="12">
          <cell r="F12">
            <v>72.14108688806941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рабочий поселок Маслянино, Маслянинский муниципальный район</v>
          </cell>
        </row>
        <row r="15">
          <cell r="D15" t="str">
            <v/>
          </cell>
        </row>
        <row r="16">
          <cell r="D16" t="str">
            <v>Код ОКТМО</v>
          </cell>
          <cell r="E16" t="str">
            <v>50636151051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refreshError="1"/>
      <sheetData sheetId="10" refreshError="1"/>
      <sheetData sheetId="11"/>
      <sheetData sheetId="12" refreshError="1"/>
      <sheetData sheetId="13">
        <row r="12">
          <cell r="F12">
            <v>1337.6441132005618</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206.19461383412377</v>
          </cell>
        </row>
        <row r="29">
          <cell r="F29">
            <v>0.27536184199999997</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refreshError="1"/>
      <sheetData sheetId="22">
        <row r="12">
          <cell r="F12">
            <v>317.73141572446957</v>
          </cell>
        </row>
        <row r="14">
          <cell r="F14">
            <v>4202.4863094143111</v>
          </cell>
        </row>
        <row r="15">
          <cell r="F15">
            <v>0.2</v>
          </cell>
        </row>
        <row r="18">
          <cell r="F18">
            <v>15</v>
          </cell>
        </row>
        <row r="19">
          <cell r="F19">
            <v>2638.2577020926874</v>
          </cell>
        </row>
        <row r="20">
          <cell r="F20">
            <v>2.1999999999999999E-2</v>
          </cell>
        </row>
        <row r="21">
          <cell r="F21">
            <v>10</v>
          </cell>
        </row>
        <row r="22">
          <cell r="F22">
            <v>0.61858384150237133</v>
          </cell>
        </row>
        <row r="23">
          <cell r="F23">
            <v>3.0000000000000001E-3</v>
          </cell>
        </row>
        <row r="24">
          <cell r="F24">
            <v>206.19461383412377</v>
          </cell>
        </row>
      </sheetData>
      <sheetData sheetId="23"/>
      <sheetData sheetId="24">
        <row r="12">
          <cell r="F12">
            <v>238.89425703291434</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67.230771666666669</v>
          </cell>
        </row>
        <row r="27">
          <cell r="F27">
            <v>990.29898848864093</v>
          </cell>
        </row>
        <row r="28">
          <cell r="F28">
            <v>760.59830145056901</v>
          </cell>
        </row>
        <row r="29">
          <cell r="F29">
            <v>229.70068703807189</v>
          </cell>
        </row>
        <row r="30">
          <cell r="F30">
            <v>483.58371943251115</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34.641666666666666</v>
          </cell>
        </row>
        <row r="19">
          <cell r="E19">
            <v>4.1516666666666664</v>
          </cell>
        </row>
      </sheetData>
      <sheetData sheetId="28" refreshError="1"/>
      <sheetData sheetId="29">
        <row r="12">
          <cell r="F12">
            <v>57.77240315104217</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Никоново, Маслянинский муниципальный район</v>
          </cell>
        </row>
        <row r="15">
          <cell r="D15" t="str">
            <v/>
          </cell>
        </row>
        <row r="16">
          <cell r="D16" t="str">
            <v>Код ОКТМО</v>
          </cell>
          <cell r="E16" t="str">
            <v>50636428101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673.25189839041593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3024.95</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449.5164883231522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95.614225000000019</v>
          </cell>
        </row>
        <row r="27">
          <cell r="F27">
            <v>1413.5806587229636</v>
          </cell>
        </row>
        <row r="28">
          <cell r="F28">
            <v>1085.6994306627985</v>
          </cell>
        </row>
        <row r="29">
          <cell r="F29">
            <v>327.8812280601652</v>
          </cell>
        </row>
        <row r="30">
          <cell r="F30">
            <v>1727.8545141464622</v>
          </cell>
        </row>
        <row r="33">
          <cell r="F33">
            <v>998.15034031702157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24.875000000000004</v>
          </cell>
        </row>
        <row r="19">
          <cell r="E19">
            <v>41.06666666666667</v>
          </cell>
        </row>
      </sheetData>
      <sheetData sheetId="29" refreshError="1"/>
      <sheetData sheetId="30">
        <row r="12">
          <cell r="F12">
            <v>71.773179986996553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Пеньково, Маслянинский муниципальный район</v>
          </cell>
        </row>
        <row r="15">
          <cell r="D15" t="str">
            <v/>
          </cell>
        </row>
        <row r="16">
          <cell r="D16" t="str">
            <v>Код ОКТМО</v>
          </cell>
          <cell r="E16" t="str">
            <v>50636431101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sheetData sheetId="10"/>
      <sheetData sheetId="11"/>
      <sheetData sheetId="12"/>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450.12019765126513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89.915350000000004</v>
          </cell>
        </row>
        <row r="27">
          <cell r="F27">
            <v>1413.5806587229636</v>
          </cell>
        </row>
        <row r="28">
          <cell r="F28">
            <v>1085.6994306627985</v>
          </cell>
        </row>
        <row r="29">
          <cell r="F29">
            <v>327.8812280601652</v>
          </cell>
        </row>
        <row r="30">
          <cell r="F30">
            <v>1748.9574064236695</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23.25</v>
          </cell>
        </row>
        <row r="19">
          <cell r="E19">
            <v>41.06666666666667</v>
          </cell>
        </row>
      </sheetData>
      <sheetData sheetId="29"/>
      <sheetData sheetId="30">
        <row r="12">
          <cell r="F12">
            <v>72.080733179923584</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Бажинск, Маслянинский муниципальный район</v>
          </cell>
        </row>
        <row r="15">
          <cell r="D15" t="str">
            <v/>
          </cell>
        </row>
        <row r="16">
          <cell r="D16" t="str">
            <v>Код ОКТМО</v>
          </cell>
          <cell r="E16" t="str">
            <v>50636404101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451.12903615245915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103.271175</v>
          </cell>
        </row>
        <row r="27">
          <cell r="F27">
            <v>1413.5806587229636</v>
          </cell>
        </row>
        <row r="28">
          <cell r="F28">
            <v>1085.6994306627985</v>
          </cell>
        </row>
        <row r="29">
          <cell r="F29">
            <v>327.8812280601652</v>
          </cell>
        </row>
        <row r="30">
          <cell r="F30">
            <v>1749.9575083834429</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27.058333333333334</v>
          </cell>
        </row>
        <row r="19">
          <cell r="E19">
            <v>41.06666666666667</v>
          </cell>
        </row>
      </sheetData>
      <sheetData sheetId="29" refreshError="1"/>
      <sheetData sheetId="30">
        <row r="12">
          <cell r="F12">
            <v>72.100909949947464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Березово, Маслянинский муниципальный район</v>
          </cell>
        </row>
        <row r="15">
          <cell r="D15" t="str">
            <v/>
          </cell>
        </row>
        <row r="16">
          <cell r="D16" t="str">
            <v>Код ОКТМО</v>
          </cell>
          <cell r="E16" t="str">
            <v>50636407101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449.13784943894257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76.910225000000011</v>
          </cell>
        </row>
        <row r="27">
          <cell r="F27">
            <v>1413.5806587229636</v>
          </cell>
        </row>
        <row r="28">
          <cell r="F28">
            <v>1085.6994306627985</v>
          </cell>
        </row>
        <row r="29">
          <cell r="F29">
            <v>327.8812280601652</v>
          </cell>
        </row>
        <row r="30">
          <cell r="F30">
            <v>1747.9835653468656</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19.541666666666668</v>
          </cell>
        </row>
        <row r="19">
          <cell r="E19">
            <v>41.06666666666667</v>
          </cell>
        </row>
      </sheetData>
      <sheetData sheetId="29" refreshError="1"/>
      <sheetData sheetId="30">
        <row r="12">
          <cell r="F12">
            <v>72.061086215677136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Большой Изырак, Маслянинский муниципальный район</v>
          </cell>
        </row>
        <row r="15">
          <cell r="D15" t="str">
            <v/>
          </cell>
        </row>
        <row r="16">
          <cell r="D16" t="str">
            <v>Код ОКТМО</v>
          </cell>
          <cell r="E16" t="str">
            <v>50636410101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451.12462110431392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103.21272500000002</v>
          </cell>
        </row>
        <row r="27">
          <cell r="F27">
            <v>1413.5806587229636</v>
          </cell>
        </row>
        <row r="28">
          <cell r="F28">
            <v>1085.6994306627985</v>
          </cell>
        </row>
        <row r="29">
          <cell r="F29">
            <v>327.8812280601652</v>
          </cell>
        </row>
        <row r="30">
          <cell r="F30">
            <v>1749.9531315696149</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27.041666666666671</v>
          </cell>
        </row>
        <row r="19">
          <cell r="E19">
            <v>41.06666666666667</v>
          </cell>
        </row>
      </sheetData>
      <sheetData sheetId="29" refreshError="1"/>
      <sheetData sheetId="30">
        <row r="12">
          <cell r="F12">
            <v>72.100821648984564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Борково, Маслянинский муниципальный район</v>
          </cell>
        </row>
        <row r="15">
          <cell r="D15" t="str">
            <v/>
          </cell>
        </row>
        <row r="16">
          <cell r="D16" t="str">
            <v>Код ОКТМО</v>
          </cell>
          <cell r="E16" t="str">
            <v>50636413101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449.87295495512996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86.642150000000029</v>
          </cell>
        </row>
        <row r="27">
          <cell r="F27">
            <v>1413.5806587229636</v>
          </cell>
        </row>
        <row r="28">
          <cell r="F28">
            <v>1085.6994306627985</v>
          </cell>
        </row>
        <row r="29">
          <cell r="F29">
            <v>327.8812280601652</v>
          </cell>
        </row>
        <row r="30">
          <cell r="F30">
            <v>1748.7123048492826</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22.31666666666667</v>
          </cell>
        </row>
        <row r="19">
          <cell r="E19">
            <v>41.06666666666667</v>
          </cell>
        </row>
      </sheetData>
      <sheetData sheetId="29" refreshError="1"/>
      <sheetData sheetId="30">
        <row r="12">
          <cell r="F12">
            <v>72.075788326000875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Дубровка, Маслянинский муниципальный район</v>
          </cell>
        </row>
        <row r="15">
          <cell r="D15" t="str">
            <v/>
          </cell>
        </row>
        <row r="16">
          <cell r="D16" t="str">
            <v>Код ОКТМО</v>
          </cell>
          <cell r="E16" t="str">
            <v>50636416101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450.28796948078536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92.136449999999996</v>
          </cell>
        </row>
        <row r="27">
          <cell r="F27">
            <v>1413.5806587229636</v>
          </cell>
        </row>
        <row r="28">
          <cell r="F28">
            <v>1085.6994306627985</v>
          </cell>
        </row>
        <row r="29">
          <cell r="F29">
            <v>327.8812280601652</v>
          </cell>
        </row>
        <row r="30">
          <cell r="F30">
            <v>1749.1237253491458</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23.883333333333333</v>
          </cell>
        </row>
        <row r="19">
          <cell r="E19">
            <v>41.06666666666667</v>
          </cell>
        </row>
      </sheetData>
      <sheetData sheetId="29" refreshError="1"/>
      <sheetData sheetId="30">
        <row r="12">
          <cell r="F12">
            <v>72.084088616513981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Егорьевское, Маслянинский муниципальный район</v>
          </cell>
        </row>
        <row r="15">
          <cell r="D15" t="str">
            <v/>
          </cell>
        </row>
        <row r="16">
          <cell r="D16" t="str">
            <v>Код ОКТМО</v>
          </cell>
          <cell r="E16" t="str">
            <v>50636419101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688.02584870865451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3091.33</v>
          </cell>
        </row>
      </sheetData>
      <sheetData sheetId="9" refreshError="1"/>
      <sheetData sheetId="10" refreshError="1"/>
      <sheetData sheetId="11"/>
      <sheetData sheetId="12" refreshError="1"/>
      <sheetData sheetId="13">
        <row r="12">
          <cell r="F12">
            <v>1992.3110795724281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1732.0347562066397</v>
          </cell>
        </row>
        <row r="27">
          <cell r="F27">
            <v>0.27536184199999997</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473.57953306383126</v>
          </cell>
        </row>
        <row r="14">
          <cell r="F14">
            <v>6075.6875084088233</v>
          </cell>
        </row>
        <row r="15">
          <cell r="F15">
            <v>0.2</v>
          </cell>
        </row>
        <row r="18">
          <cell r="F18">
            <v>15</v>
          </cell>
        </row>
        <row r="19">
          <cell r="F19">
            <v>3778.1614077800232</v>
          </cell>
        </row>
        <row r="20">
          <cell r="F20">
            <v>2.1999999999999999E-2</v>
          </cell>
        </row>
        <row r="21">
          <cell r="F21">
            <v>10</v>
          </cell>
        </row>
        <row r="22">
          <cell r="F22">
            <v>5.1961042686199193</v>
          </cell>
        </row>
        <row r="23">
          <cell r="F23">
            <v>3.0000000000000001E-3</v>
          </cell>
        </row>
        <row r="24">
          <cell r="F24">
            <v>1732.0347562066397</v>
          </cell>
        </row>
      </sheetData>
      <sheetData sheetId="24"/>
      <sheetData sheetId="25">
        <row r="12">
          <cell r="F12">
            <v>451.07826309878863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102.59900000000002</v>
          </cell>
        </row>
        <row r="27">
          <cell r="F27">
            <v>1413.5806587229636</v>
          </cell>
        </row>
        <row r="28">
          <cell r="F28">
            <v>1085.6994306627985</v>
          </cell>
        </row>
        <row r="29">
          <cell r="F29">
            <v>327.8812280601652</v>
          </cell>
        </row>
        <row r="30">
          <cell r="F30">
            <v>1749.9071750244173</v>
          </cell>
        </row>
        <row r="33">
          <cell r="F33">
            <v>1019.6799719424911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26.866666666666671</v>
          </cell>
        </row>
        <row r="19">
          <cell r="E19">
            <v>41.06666666666667</v>
          </cell>
        </row>
      </sheetData>
      <sheetData sheetId="29" refreshError="1"/>
      <sheetData sheetId="30">
        <row r="12">
          <cell r="F12">
            <v>72.099894488874057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3" width="9.140625" style="2"/>
    <col min="244" max="244" width="3.5703125" style="2" customWidth="1"/>
    <col min="245" max="245" width="96.85546875" style="2" customWidth="1"/>
    <col min="246" max="246" width="30.85546875" style="2" customWidth="1"/>
    <col min="247" max="247" width="12.5703125" style="2" customWidth="1"/>
    <col min="248" max="248" width="5.140625" style="2" customWidth="1"/>
    <col min="249" max="249" width="9.140625" style="2"/>
    <col min="250" max="250" width="4.85546875" style="2" customWidth="1"/>
    <col min="251" max="251" width="30.5703125" style="2" customWidth="1"/>
    <col min="252" max="252" width="33.85546875" style="2" customWidth="1"/>
    <col min="253" max="253" width="5.140625" style="2" customWidth="1"/>
    <col min="254" max="255" width="17.5703125" style="2" customWidth="1"/>
    <col min="256" max="499" width="9.140625" style="2"/>
    <col min="500" max="500" width="3.5703125" style="2" customWidth="1"/>
    <col min="501" max="501" width="96.85546875" style="2" customWidth="1"/>
    <col min="502" max="502" width="30.85546875" style="2" customWidth="1"/>
    <col min="503" max="503" width="12.5703125" style="2" customWidth="1"/>
    <col min="504" max="504" width="5.140625" style="2" customWidth="1"/>
    <col min="505" max="505" width="9.140625" style="2"/>
    <col min="506" max="506" width="4.85546875" style="2" customWidth="1"/>
    <col min="507" max="507" width="30.5703125" style="2" customWidth="1"/>
    <col min="508" max="508" width="33.85546875" style="2" customWidth="1"/>
    <col min="509" max="509" width="5.140625" style="2" customWidth="1"/>
    <col min="510" max="511" width="17.5703125" style="2" customWidth="1"/>
    <col min="512" max="755" width="9.140625" style="2"/>
    <col min="756" max="756" width="3.5703125" style="2" customWidth="1"/>
    <col min="757" max="757" width="96.85546875" style="2" customWidth="1"/>
    <col min="758" max="758" width="30.85546875" style="2" customWidth="1"/>
    <col min="759" max="759" width="12.5703125" style="2" customWidth="1"/>
    <col min="760" max="760" width="5.140625" style="2" customWidth="1"/>
    <col min="761" max="761" width="9.140625" style="2"/>
    <col min="762" max="762" width="4.85546875" style="2" customWidth="1"/>
    <col min="763" max="763" width="30.5703125" style="2" customWidth="1"/>
    <col min="764" max="764" width="33.85546875" style="2" customWidth="1"/>
    <col min="765" max="765" width="5.140625" style="2" customWidth="1"/>
    <col min="766" max="767" width="17.5703125" style="2" customWidth="1"/>
    <col min="768" max="1011" width="9.140625" style="2"/>
    <col min="1012" max="1012" width="3.5703125" style="2" customWidth="1"/>
    <col min="1013" max="1013" width="96.85546875" style="2" customWidth="1"/>
    <col min="1014" max="1014" width="30.85546875" style="2" customWidth="1"/>
    <col min="1015" max="1015" width="12.5703125" style="2" customWidth="1"/>
    <col min="1016" max="1016" width="5.140625" style="2" customWidth="1"/>
    <col min="1017" max="1017" width="9.140625" style="2"/>
    <col min="1018" max="1018" width="4.85546875" style="2" customWidth="1"/>
    <col min="1019" max="1019" width="30.5703125" style="2" customWidth="1"/>
    <col min="1020" max="1020" width="33.85546875" style="2" customWidth="1"/>
    <col min="1021" max="1021" width="5.140625" style="2" customWidth="1"/>
    <col min="1022" max="1023" width="17.5703125" style="2" customWidth="1"/>
    <col min="1024" max="1267" width="9.140625" style="2"/>
    <col min="1268" max="1268" width="3.5703125" style="2" customWidth="1"/>
    <col min="1269" max="1269" width="96.85546875" style="2" customWidth="1"/>
    <col min="1270" max="1270" width="30.85546875" style="2" customWidth="1"/>
    <col min="1271" max="1271" width="12.5703125" style="2" customWidth="1"/>
    <col min="1272" max="1272" width="5.140625" style="2" customWidth="1"/>
    <col min="1273" max="1273" width="9.140625" style="2"/>
    <col min="1274" max="1274" width="4.85546875" style="2" customWidth="1"/>
    <col min="1275" max="1275" width="30.5703125" style="2" customWidth="1"/>
    <col min="1276" max="1276" width="33.85546875" style="2" customWidth="1"/>
    <col min="1277" max="1277" width="5.140625" style="2" customWidth="1"/>
    <col min="1278" max="1279" width="17.5703125" style="2" customWidth="1"/>
    <col min="1280" max="1523" width="9.140625" style="2"/>
    <col min="1524" max="1524" width="3.5703125" style="2" customWidth="1"/>
    <col min="1525" max="1525" width="96.85546875" style="2" customWidth="1"/>
    <col min="1526" max="1526" width="30.85546875" style="2" customWidth="1"/>
    <col min="1527" max="1527" width="12.5703125" style="2" customWidth="1"/>
    <col min="1528" max="1528" width="5.140625" style="2" customWidth="1"/>
    <col min="1529" max="1529" width="9.140625" style="2"/>
    <col min="1530" max="1530" width="4.85546875" style="2" customWidth="1"/>
    <col min="1531" max="1531" width="30.5703125" style="2" customWidth="1"/>
    <col min="1532" max="1532" width="33.85546875" style="2" customWidth="1"/>
    <col min="1533" max="1533" width="5.140625" style="2" customWidth="1"/>
    <col min="1534" max="1535" width="17.5703125" style="2" customWidth="1"/>
    <col min="1536" max="1779" width="9.140625" style="2"/>
    <col min="1780" max="1780" width="3.5703125" style="2" customWidth="1"/>
    <col min="1781" max="1781" width="96.85546875" style="2" customWidth="1"/>
    <col min="1782" max="1782" width="30.85546875" style="2" customWidth="1"/>
    <col min="1783" max="1783" width="12.5703125" style="2" customWidth="1"/>
    <col min="1784" max="1784" width="5.140625" style="2" customWidth="1"/>
    <col min="1785" max="1785" width="9.140625" style="2"/>
    <col min="1786" max="1786" width="4.85546875" style="2" customWidth="1"/>
    <col min="1787" max="1787" width="30.5703125" style="2" customWidth="1"/>
    <col min="1788" max="1788" width="33.85546875" style="2" customWidth="1"/>
    <col min="1789" max="1789" width="5.140625" style="2" customWidth="1"/>
    <col min="1790" max="1791" width="17.5703125" style="2" customWidth="1"/>
    <col min="1792" max="2035" width="9.140625" style="2"/>
    <col min="2036" max="2036" width="3.5703125" style="2" customWidth="1"/>
    <col min="2037" max="2037" width="96.85546875" style="2" customWidth="1"/>
    <col min="2038" max="2038" width="30.85546875" style="2" customWidth="1"/>
    <col min="2039" max="2039" width="12.5703125" style="2" customWidth="1"/>
    <col min="2040" max="2040" width="5.140625" style="2" customWidth="1"/>
    <col min="2041" max="2041" width="9.140625" style="2"/>
    <col min="2042" max="2042" width="4.85546875" style="2" customWidth="1"/>
    <col min="2043" max="2043" width="30.5703125" style="2" customWidth="1"/>
    <col min="2044" max="2044" width="33.85546875" style="2" customWidth="1"/>
    <col min="2045" max="2045" width="5.140625" style="2" customWidth="1"/>
    <col min="2046" max="2047" width="17.5703125" style="2" customWidth="1"/>
    <col min="2048" max="2291" width="9.140625" style="2"/>
    <col min="2292" max="2292" width="3.5703125" style="2" customWidth="1"/>
    <col min="2293" max="2293" width="96.85546875" style="2" customWidth="1"/>
    <col min="2294" max="2294" width="30.85546875" style="2" customWidth="1"/>
    <col min="2295" max="2295" width="12.5703125" style="2" customWidth="1"/>
    <col min="2296" max="2296" width="5.140625" style="2" customWidth="1"/>
    <col min="2297" max="2297" width="9.140625" style="2"/>
    <col min="2298" max="2298" width="4.85546875" style="2" customWidth="1"/>
    <col min="2299" max="2299" width="30.5703125" style="2" customWidth="1"/>
    <col min="2300" max="2300" width="33.85546875" style="2" customWidth="1"/>
    <col min="2301" max="2301" width="5.140625" style="2" customWidth="1"/>
    <col min="2302" max="2303" width="17.5703125" style="2" customWidth="1"/>
    <col min="2304" max="2547" width="9.140625" style="2"/>
    <col min="2548" max="2548" width="3.5703125" style="2" customWidth="1"/>
    <col min="2549" max="2549" width="96.85546875" style="2" customWidth="1"/>
    <col min="2550" max="2550" width="30.85546875" style="2" customWidth="1"/>
    <col min="2551" max="2551" width="12.5703125" style="2" customWidth="1"/>
    <col min="2552" max="2552" width="5.140625" style="2" customWidth="1"/>
    <col min="2553" max="2553" width="9.140625" style="2"/>
    <col min="2554" max="2554" width="4.85546875" style="2" customWidth="1"/>
    <col min="2555" max="2555" width="30.5703125" style="2" customWidth="1"/>
    <col min="2556" max="2556" width="33.85546875" style="2" customWidth="1"/>
    <col min="2557" max="2557" width="5.140625" style="2" customWidth="1"/>
    <col min="2558" max="2559" width="17.5703125" style="2" customWidth="1"/>
    <col min="2560" max="2803" width="9.140625" style="2"/>
    <col min="2804" max="2804" width="3.5703125" style="2" customWidth="1"/>
    <col min="2805" max="2805" width="96.85546875" style="2" customWidth="1"/>
    <col min="2806" max="2806" width="30.85546875" style="2" customWidth="1"/>
    <col min="2807" max="2807" width="12.5703125" style="2" customWidth="1"/>
    <col min="2808" max="2808" width="5.140625" style="2" customWidth="1"/>
    <col min="2809" max="2809" width="9.140625" style="2"/>
    <col min="2810" max="2810" width="4.85546875" style="2" customWidth="1"/>
    <col min="2811" max="2811" width="30.5703125" style="2" customWidth="1"/>
    <col min="2812" max="2812" width="33.85546875" style="2" customWidth="1"/>
    <col min="2813" max="2813" width="5.140625" style="2" customWidth="1"/>
    <col min="2814" max="2815" width="17.5703125" style="2" customWidth="1"/>
    <col min="2816" max="3059" width="9.140625" style="2"/>
    <col min="3060" max="3060" width="3.5703125" style="2" customWidth="1"/>
    <col min="3061" max="3061" width="96.85546875" style="2" customWidth="1"/>
    <col min="3062" max="3062" width="30.85546875" style="2" customWidth="1"/>
    <col min="3063" max="3063" width="12.5703125" style="2" customWidth="1"/>
    <col min="3064" max="3064" width="5.140625" style="2" customWidth="1"/>
    <col min="3065" max="3065" width="9.140625" style="2"/>
    <col min="3066" max="3066" width="4.85546875" style="2" customWidth="1"/>
    <col min="3067" max="3067" width="30.5703125" style="2" customWidth="1"/>
    <col min="3068" max="3068" width="33.85546875" style="2" customWidth="1"/>
    <col min="3069" max="3069" width="5.140625" style="2" customWidth="1"/>
    <col min="3070" max="3071" width="17.5703125" style="2" customWidth="1"/>
    <col min="3072" max="3315" width="9.140625" style="2"/>
    <col min="3316" max="3316" width="3.5703125" style="2" customWidth="1"/>
    <col min="3317" max="3317" width="96.85546875" style="2" customWidth="1"/>
    <col min="3318" max="3318" width="30.85546875" style="2" customWidth="1"/>
    <col min="3319" max="3319" width="12.5703125" style="2" customWidth="1"/>
    <col min="3320" max="3320" width="5.140625" style="2" customWidth="1"/>
    <col min="3321" max="3321" width="9.140625" style="2"/>
    <col min="3322" max="3322" width="4.85546875" style="2" customWidth="1"/>
    <col min="3323" max="3323" width="30.5703125" style="2" customWidth="1"/>
    <col min="3324" max="3324" width="33.85546875" style="2" customWidth="1"/>
    <col min="3325" max="3325" width="5.140625" style="2" customWidth="1"/>
    <col min="3326" max="3327" width="17.5703125" style="2" customWidth="1"/>
    <col min="3328" max="3571" width="9.140625" style="2"/>
    <col min="3572" max="3572" width="3.5703125" style="2" customWidth="1"/>
    <col min="3573" max="3573" width="96.85546875" style="2" customWidth="1"/>
    <col min="3574" max="3574" width="30.85546875" style="2" customWidth="1"/>
    <col min="3575" max="3575" width="12.5703125" style="2" customWidth="1"/>
    <col min="3576" max="3576" width="5.140625" style="2" customWidth="1"/>
    <col min="3577" max="3577" width="9.140625" style="2"/>
    <col min="3578" max="3578" width="4.85546875" style="2" customWidth="1"/>
    <col min="3579" max="3579" width="30.5703125" style="2" customWidth="1"/>
    <col min="3580" max="3580" width="33.85546875" style="2" customWidth="1"/>
    <col min="3581" max="3581" width="5.140625" style="2" customWidth="1"/>
    <col min="3582" max="3583" width="17.5703125" style="2" customWidth="1"/>
    <col min="3584" max="3827" width="9.140625" style="2"/>
    <col min="3828" max="3828" width="3.5703125" style="2" customWidth="1"/>
    <col min="3829" max="3829" width="96.85546875" style="2" customWidth="1"/>
    <col min="3830" max="3830" width="30.85546875" style="2" customWidth="1"/>
    <col min="3831" max="3831" width="12.5703125" style="2" customWidth="1"/>
    <col min="3832" max="3832" width="5.140625" style="2" customWidth="1"/>
    <col min="3833" max="3833" width="9.140625" style="2"/>
    <col min="3834" max="3834" width="4.85546875" style="2" customWidth="1"/>
    <col min="3835" max="3835" width="30.5703125" style="2" customWidth="1"/>
    <col min="3836" max="3836" width="33.85546875" style="2" customWidth="1"/>
    <col min="3837" max="3837" width="5.140625" style="2" customWidth="1"/>
    <col min="3838" max="3839" width="17.5703125" style="2" customWidth="1"/>
    <col min="3840" max="4083" width="9.140625" style="2"/>
    <col min="4084" max="4084" width="3.5703125" style="2" customWidth="1"/>
    <col min="4085" max="4085" width="96.85546875" style="2" customWidth="1"/>
    <col min="4086" max="4086" width="30.85546875" style="2" customWidth="1"/>
    <col min="4087" max="4087" width="12.5703125" style="2" customWidth="1"/>
    <col min="4088" max="4088" width="5.140625" style="2" customWidth="1"/>
    <col min="4089" max="4089" width="9.140625" style="2"/>
    <col min="4090" max="4090" width="4.85546875" style="2" customWidth="1"/>
    <col min="4091" max="4091" width="30.5703125" style="2" customWidth="1"/>
    <col min="4092" max="4092" width="33.85546875" style="2" customWidth="1"/>
    <col min="4093" max="4093" width="5.140625" style="2" customWidth="1"/>
    <col min="4094" max="4095" width="17.5703125" style="2" customWidth="1"/>
    <col min="4096" max="4339" width="9.140625" style="2"/>
    <col min="4340" max="4340" width="3.5703125" style="2" customWidth="1"/>
    <col min="4341" max="4341" width="96.85546875" style="2" customWidth="1"/>
    <col min="4342" max="4342" width="30.85546875" style="2" customWidth="1"/>
    <col min="4343" max="4343" width="12.5703125" style="2" customWidth="1"/>
    <col min="4344" max="4344" width="5.140625" style="2" customWidth="1"/>
    <col min="4345" max="4345" width="9.140625" style="2"/>
    <col min="4346" max="4346" width="4.85546875" style="2" customWidth="1"/>
    <col min="4347" max="4347" width="30.5703125" style="2" customWidth="1"/>
    <col min="4348" max="4348" width="33.85546875" style="2" customWidth="1"/>
    <col min="4349" max="4349" width="5.140625" style="2" customWidth="1"/>
    <col min="4350" max="4351" width="17.5703125" style="2" customWidth="1"/>
    <col min="4352" max="4595" width="9.140625" style="2"/>
    <col min="4596" max="4596" width="3.5703125" style="2" customWidth="1"/>
    <col min="4597" max="4597" width="96.85546875" style="2" customWidth="1"/>
    <col min="4598" max="4598" width="30.85546875" style="2" customWidth="1"/>
    <col min="4599" max="4599" width="12.5703125" style="2" customWidth="1"/>
    <col min="4600" max="4600" width="5.140625" style="2" customWidth="1"/>
    <col min="4601" max="4601" width="9.140625" style="2"/>
    <col min="4602" max="4602" width="4.85546875" style="2" customWidth="1"/>
    <col min="4603" max="4603" width="30.5703125" style="2" customWidth="1"/>
    <col min="4604" max="4604" width="33.85546875" style="2" customWidth="1"/>
    <col min="4605" max="4605" width="5.140625" style="2" customWidth="1"/>
    <col min="4606" max="4607" width="17.5703125" style="2" customWidth="1"/>
    <col min="4608" max="4851" width="9.140625" style="2"/>
    <col min="4852" max="4852" width="3.5703125" style="2" customWidth="1"/>
    <col min="4853" max="4853" width="96.85546875" style="2" customWidth="1"/>
    <col min="4854" max="4854" width="30.85546875" style="2" customWidth="1"/>
    <col min="4855" max="4855" width="12.5703125" style="2" customWidth="1"/>
    <col min="4856" max="4856" width="5.140625" style="2" customWidth="1"/>
    <col min="4857" max="4857" width="9.140625" style="2"/>
    <col min="4858" max="4858" width="4.85546875" style="2" customWidth="1"/>
    <col min="4859" max="4859" width="30.5703125" style="2" customWidth="1"/>
    <col min="4860" max="4860" width="33.85546875" style="2" customWidth="1"/>
    <col min="4861" max="4861" width="5.140625" style="2" customWidth="1"/>
    <col min="4862" max="4863" width="17.5703125" style="2" customWidth="1"/>
    <col min="4864" max="5107" width="9.140625" style="2"/>
    <col min="5108" max="5108" width="3.5703125" style="2" customWidth="1"/>
    <col min="5109" max="5109" width="96.85546875" style="2" customWidth="1"/>
    <col min="5110" max="5110" width="30.85546875" style="2" customWidth="1"/>
    <col min="5111" max="5111" width="12.5703125" style="2" customWidth="1"/>
    <col min="5112" max="5112" width="5.140625" style="2" customWidth="1"/>
    <col min="5113" max="5113" width="9.140625" style="2"/>
    <col min="5114" max="5114" width="4.85546875" style="2" customWidth="1"/>
    <col min="5115" max="5115" width="30.5703125" style="2" customWidth="1"/>
    <col min="5116" max="5116" width="33.85546875" style="2" customWidth="1"/>
    <col min="5117" max="5117" width="5.140625" style="2" customWidth="1"/>
    <col min="5118" max="5119" width="17.5703125" style="2" customWidth="1"/>
    <col min="5120" max="5363" width="9.140625" style="2"/>
    <col min="5364" max="5364" width="3.5703125" style="2" customWidth="1"/>
    <col min="5365" max="5365" width="96.85546875" style="2" customWidth="1"/>
    <col min="5366" max="5366" width="30.85546875" style="2" customWidth="1"/>
    <col min="5367" max="5367" width="12.5703125" style="2" customWidth="1"/>
    <col min="5368" max="5368" width="5.140625" style="2" customWidth="1"/>
    <col min="5369" max="5369" width="9.140625" style="2"/>
    <col min="5370" max="5370" width="4.85546875" style="2" customWidth="1"/>
    <col min="5371" max="5371" width="30.5703125" style="2" customWidth="1"/>
    <col min="5372" max="5372" width="33.85546875" style="2" customWidth="1"/>
    <col min="5373" max="5373" width="5.140625" style="2" customWidth="1"/>
    <col min="5374" max="5375" width="17.5703125" style="2" customWidth="1"/>
    <col min="5376" max="5619" width="9.140625" style="2"/>
    <col min="5620" max="5620" width="3.5703125" style="2" customWidth="1"/>
    <col min="5621" max="5621" width="96.85546875" style="2" customWidth="1"/>
    <col min="5622" max="5622" width="30.85546875" style="2" customWidth="1"/>
    <col min="5623" max="5623" width="12.5703125" style="2" customWidth="1"/>
    <col min="5624" max="5624" width="5.140625" style="2" customWidth="1"/>
    <col min="5625" max="5625" width="9.140625" style="2"/>
    <col min="5626" max="5626" width="4.85546875" style="2" customWidth="1"/>
    <col min="5627" max="5627" width="30.5703125" style="2" customWidth="1"/>
    <col min="5628" max="5628" width="33.85546875" style="2" customWidth="1"/>
    <col min="5629" max="5629" width="5.140625" style="2" customWidth="1"/>
    <col min="5630" max="5631" width="17.5703125" style="2" customWidth="1"/>
    <col min="5632" max="5875" width="9.140625" style="2"/>
    <col min="5876" max="5876" width="3.5703125" style="2" customWidth="1"/>
    <col min="5877" max="5877" width="96.85546875" style="2" customWidth="1"/>
    <col min="5878" max="5878" width="30.85546875" style="2" customWidth="1"/>
    <col min="5879" max="5879" width="12.5703125" style="2" customWidth="1"/>
    <col min="5880" max="5880" width="5.140625" style="2" customWidth="1"/>
    <col min="5881" max="5881" width="9.140625" style="2"/>
    <col min="5882" max="5882" width="4.85546875" style="2" customWidth="1"/>
    <col min="5883" max="5883" width="30.5703125" style="2" customWidth="1"/>
    <col min="5884" max="5884" width="33.85546875" style="2" customWidth="1"/>
    <col min="5885" max="5885" width="5.140625" style="2" customWidth="1"/>
    <col min="5886" max="5887" width="17.5703125" style="2" customWidth="1"/>
    <col min="5888" max="6131" width="9.140625" style="2"/>
    <col min="6132" max="6132" width="3.5703125" style="2" customWidth="1"/>
    <col min="6133" max="6133" width="96.85546875" style="2" customWidth="1"/>
    <col min="6134" max="6134" width="30.85546875" style="2" customWidth="1"/>
    <col min="6135" max="6135" width="12.5703125" style="2" customWidth="1"/>
    <col min="6136" max="6136" width="5.140625" style="2" customWidth="1"/>
    <col min="6137" max="6137" width="9.140625" style="2"/>
    <col min="6138" max="6138" width="4.85546875" style="2" customWidth="1"/>
    <col min="6139" max="6139" width="30.5703125" style="2" customWidth="1"/>
    <col min="6140" max="6140" width="33.85546875" style="2" customWidth="1"/>
    <col min="6141" max="6141" width="5.140625" style="2" customWidth="1"/>
    <col min="6142" max="6143" width="17.5703125" style="2" customWidth="1"/>
    <col min="6144" max="6387" width="9.140625" style="2"/>
    <col min="6388" max="6388" width="3.5703125" style="2" customWidth="1"/>
    <col min="6389" max="6389" width="96.85546875" style="2" customWidth="1"/>
    <col min="6390" max="6390" width="30.85546875" style="2" customWidth="1"/>
    <col min="6391" max="6391" width="12.5703125" style="2" customWidth="1"/>
    <col min="6392" max="6392" width="5.140625" style="2" customWidth="1"/>
    <col min="6393" max="6393" width="9.140625" style="2"/>
    <col min="6394" max="6394" width="4.85546875" style="2" customWidth="1"/>
    <col min="6395" max="6395" width="30.5703125" style="2" customWidth="1"/>
    <col min="6396" max="6396" width="33.85546875" style="2" customWidth="1"/>
    <col min="6397" max="6397" width="5.140625" style="2" customWidth="1"/>
    <col min="6398" max="6399" width="17.5703125" style="2" customWidth="1"/>
    <col min="6400" max="6643" width="9.140625" style="2"/>
    <col min="6644" max="6644" width="3.5703125" style="2" customWidth="1"/>
    <col min="6645" max="6645" width="96.85546875" style="2" customWidth="1"/>
    <col min="6646" max="6646" width="30.85546875" style="2" customWidth="1"/>
    <col min="6647" max="6647" width="12.5703125" style="2" customWidth="1"/>
    <col min="6648" max="6648" width="5.140625" style="2" customWidth="1"/>
    <col min="6649" max="6649" width="9.140625" style="2"/>
    <col min="6650" max="6650" width="4.85546875" style="2" customWidth="1"/>
    <col min="6651" max="6651" width="30.5703125" style="2" customWidth="1"/>
    <col min="6652" max="6652" width="33.85546875" style="2" customWidth="1"/>
    <col min="6653" max="6653" width="5.140625" style="2" customWidth="1"/>
    <col min="6654" max="6655" width="17.5703125" style="2" customWidth="1"/>
    <col min="6656" max="6899" width="9.140625" style="2"/>
    <col min="6900" max="6900" width="3.5703125" style="2" customWidth="1"/>
    <col min="6901" max="6901" width="96.85546875" style="2" customWidth="1"/>
    <col min="6902" max="6902" width="30.85546875" style="2" customWidth="1"/>
    <col min="6903" max="6903" width="12.5703125" style="2" customWidth="1"/>
    <col min="6904" max="6904" width="5.140625" style="2" customWidth="1"/>
    <col min="6905" max="6905" width="9.140625" style="2"/>
    <col min="6906" max="6906" width="4.85546875" style="2" customWidth="1"/>
    <col min="6907" max="6907" width="30.5703125" style="2" customWidth="1"/>
    <col min="6908" max="6908" width="33.85546875" style="2" customWidth="1"/>
    <col min="6909" max="6909" width="5.140625" style="2" customWidth="1"/>
    <col min="6910" max="6911" width="17.5703125" style="2" customWidth="1"/>
    <col min="6912" max="7155" width="9.140625" style="2"/>
    <col min="7156" max="7156" width="3.5703125" style="2" customWidth="1"/>
    <col min="7157" max="7157" width="96.85546875" style="2" customWidth="1"/>
    <col min="7158" max="7158" width="30.85546875" style="2" customWidth="1"/>
    <col min="7159" max="7159" width="12.5703125" style="2" customWidth="1"/>
    <col min="7160" max="7160" width="5.140625" style="2" customWidth="1"/>
    <col min="7161" max="7161" width="9.140625" style="2"/>
    <col min="7162" max="7162" width="4.85546875" style="2" customWidth="1"/>
    <col min="7163" max="7163" width="30.5703125" style="2" customWidth="1"/>
    <col min="7164" max="7164" width="33.85546875" style="2" customWidth="1"/>
    <col min="7165" max="7165" width="5.140625" style="2" customWidth="1"/>
    <col min="7166" max="7167" width="17.5703125" style="2" customWidth="1"/>
    <col min="7168" max="7411" width="9.140625" style="2"/>
    <col min="7412" max="7412" width="3.5703125" style="2" customWidth="1"/>
    <col min="7413" max="7413" width="96.85546875" style="2" customWidth="1"/>
    <col min="7414" max="7414" width="30.85546875" style="2" customWidth="1"/>
    <col min="7415" max="7415" width="12.5703125" style="2" customWidth="1"/>
    <col min="7416" max="7416" width="5.140625" style="2" customWidth="1"/>
    <col min="7417" max="7417" width="9.140625" style="2"/>
    <col min="7418" max="7418" width="4.85546875" style="2" customWidth="1"/>
    <col min="7419" max="7419" width="30.5703125" style="2" customWidth="1"/>
    <col min="7420" max="7420" width="33.85546875" style="2" customWidth="1"/>
    <col min="7421" max="7421" width="5.140625" style="2" customWidth="1"/>
    <col min="7422" max="7423" width="17.5703125" style="2" customWidth="1"/>
    <col min="7424" max="7667" width="9.140625" style="2"/>
    <col min="7668" max="7668" width="3.5703125" style="2" customWidth="1"/>
    <col min="7669" max="7669" width="96.85546875" style="2" customWidth="1"/>
    <col min="7670" max="7670" width="30.85546875" style="2" customWidth="1"/>
    <col min="7671" max="7671" width="12.5703125" style="2" customWidth="1"/>
    <col min="7672" max="7672" width="5.140625" style="2" customWidth="1"/>
    <col min="7673" max="7673" width="9.140625" style="2"/>
    <col min="7674" max="7674" width="4.85546875" style="2" customWidth="1"/>
    <col min="7675" max="7675" width="30.5703125" style="2" customWidth="1"/>
    <col min="7676" max="7676" width="33.85546875" style="2" customWidth="1"/>
    <col min="7677" max="7677" width="5.140625" style="2" customWidth="1"/>
    <col min="7678" max="7679" width="17.5703125" style="2" customWidth="1"/>
    <col min="7680" max="7923" width="9.140625" style="2"/>
    <col min="7924" max="7924" width="3.5703125" style="2" customWidth="1"/>
    <col min="7925" max="7925" width="96.85546875" style="2" customWidth="1"/>
    <col min="7926" max="7926" width="30.85546875" style="2" customWidth="1"/>
    <col min="7927" max="7927" width="12.5703125" style="2" customWidth="1"/>
    <col min="7928" max="7928" width="5.140625" style="2" customWidth="1"/>
    <col min="7929" max="7929" width="9.140625" style="2"/>
    <col min="7930" max="7930" width="4.85546875" style="2" customWidth="1"/>
    <col min="7931" max="7931" width="30.5703125" style="2" customWidth="1"/>
    <col min="7932" max="7932" width="33.85546875" style="2" customWidth="1"/>
    <col min="7933" max="7933" width="5.140625" style="2" customWidth="1"/>
    <col min="7934" max="7935" width="17.5703125" style="2" customWidth="1"/>
    <col min="7936" max="8179" width="9.140625" style="2"/>
    <col min="8180" max="8180" width="3.5703125" style="2" customWidth="1"/>
    <col min="8181" max="8181" width="96.85546875" style="2" customWidth="1"/>
    <col min="8182" max="8182" width="30.85546875" style="2" customWidth="1"/>
    <col min="8183" max="8183" width="12.5703125" style="2" customWidth="1"/>
    <col min="8184" max="8184" width="5.140625" style="2" customWidth="1"/>
    <col min="8185" max="8185" width="9.140625" style="2"/>
    <col min="8186" max="8186" width="4.85546875" style="2" customWidth="1"/>
    <col min="8187" max="8187" width="30.5703125" style="2" customWidth="1"/>
    <col min="8188" max="8188" width="33.85546875" style="2" customWidth="1"/>
    <col min="8189" max="8189" width="5.140625" style="2" customWidth="1"/>
    <col min="8190" max="8191" width="17.5703125" style="2" customWidth="1"/>
    <col min="8192" max="8435" width="9.140625" style="2"/>
    <col min="8436" max="8436" width="3.5703125" style="2" customWidth="1"/>
    <col min="8437" max="8437" width="96.85546875" style="2" customWidth="1"/>
    <col min="8438" max="8438" width="30.85546875" style="2" customWidth="1"/>
    <col min="8439" max="8439" width="12.5703125" style="2" customWidth="1"/>
    <col min="8440" max="8440" width="5.140625" style="2" customWidth="1"/>
    <col min="8441" max="8441" width="9.140625" style="2"/>
    <col min="8442" max="8442" width="4.85546875" style="2" customWidth="1"/>
    <col min="8443" max="8443" width="30.5703125" style="2" customWidth="1"/>
    <col min="8444" max="8444" width="33.85546875" style="2" customWidth="1"/>
    <col min="8445" max="8445" width="5.140625" style="2" customWidth="1"/>
    <col min="8446" max="8447" width="17.5703125" style="2" customWidth="1"/>
    <col min="8448" max="8691" width="9.140625" style="2"/>
    <col min="8692" max="8692" width="3.5703125" style="2" customWidth="1"/>
    <col min="8693" max="8693" width="96.85546875" style="2" customWidth="1"/>
    <col min="8694" max="8694" width="30.85546875" style="2" customWidth="1"/>
    <col min="8695" max="8695" width="12.5703125" style="2" customWidth="1"/>
    <col min="8696" max="8696" width="5.140625" style="2" customWidth="1"/>
    <col min="8697" max="8697" width="9.140625" style="2"/>
    <col min="8698" max="8698" width="4.85546875" style="2" customWidth="1"/>
    <col min="8699" max="8699" width="30.5703125" style="2" customWidth="1"/>
    <col min="8700" max="8700" width="33.85546875" style="2" customWidth="1"/>
    <col min="8701" max="8701" width="5.140625" style="2" customWidth="1"/>
    <col min="8702" max="8703" width="17.5703125" style="2" customWidth="1"/>
    <col min="8704" max="8947" width="9.140625" style="2"/>
    <col min="8948" max="8948" width="3.5703125" style="2" customWidth="1"/>
    <col min="8949" max="8949" width="96.85546875" style="2" customWidth="1"/>
    <col min="8950" max="8950" width="30.85546875" style="2" customWidth="1"/>
    <col min="8951" max="8951" width="12.5703125" style="2" customWidth="1"/>
    <col min="8952" max="8952" width="5.140625" style="2" customWidth="1"/>
    <col min="8953" max="8953" width="9.140625" style="2"/>
    <col min="8954" max="8954" width="4.85546875" style="2" customWidth="1"/>
    <col min="8955" max="8955" width="30.5703125" style="2" customWidth="1"/>
    <col min="8956" max="8956" width="33.85546875" style="2" customWidth="1"/>
    <col min="8957" max="8957" width="5.140625" style="2" customWidth="1"/>
    <col min="8958" max="8959" width="17.5703125" style="2" customWidth="1"/>
    <col min="8960" max="9203" width="9.140625" style="2"/>
    <col min="9204" max="9204" width="3.5703125" style="2" customWidth="1"/>
    <col min="9205" max="9205" width="96.85546875" style="2" customWidth="1"/>
    <col min="9206" max="9206" width="30.85546875" style="2" customWidth="1"/>
    <col min="9207" max="9207" width="12.5703125" style="2" customWidth="1"/>
    <col min="9208" max="9208" width="5.140625" style="2" customWidth="1"/>
    <col min="9209" max="9209" width="9.140625" style="2"/>
    <col min="9210" max="9210" width="4.85546875" style="2" customWidth="1"/>
    <col min="9211" max="9211" width="30.5703125" style="2" customWidth="1"/>
    <col min="9212" max="9212" width="33.85546875" style="2" customWidth="1"/>
    <col min="9213" max="9213" width="5.140625" style="2" customWidth="1"/>
    <col min="9214" max="9215" width="17.5703125" style="2" customWidth="1"/>
    <col min="9216" max="9459" width="9.140625" style="2"/>
    <col min="9460" max="9460" width="3.5703125" style="2" customWidth="1"/>
    <col min="9461" max="9461" width="96.85546875" style="2" customWidth="1"/>
    <col min="9462" max="9462" width="30.85546875" style="2" customWidth="1"/>
    <col min="9463" max="9463" width="12.5703125" style="2" customWidth="1"/>
    <col min="9464" max="9464" width="5.140625" style="2" customWidth="1"/>
    <col min="9465" max="9465" width="9.140625" style="2"/>
    <col min="9466" max="9466" width="4.85546875" style="2" customWidth="1"/>
    <col min="9467" max="9467" width="30.5703125" style="2" customWidth="1"/>
    <col min="9468" max="9468" width="33.85546875" style="2" customWidth="1"/>
    <col min="9469" max="9469" width="5.140625" style="2" customWidth="1"/>
    <col min="9470" max="9471" width="17.5703125" style="2" customWidth="1"/>
    <col min="9472" max="9715" width="9.140625" style="2"/>
    <col min="9716" max="9716" width="3.5703125" style="2" customWidth="1"/>
    <col min="9717" max="9717" width="96.85546875" style="2" customWidth="1"/>
    <col min="9718" max="9718" width="30.85546875" style="2" customWidth="1"/>
    <col min="9719" max="9719" width="12.5703125" style="2" customWidth="1"/>
    <col min="9720" max="9720" width="5.140625" style="2" customWidth="1"/>
    <col min="9721" max="9721" width="9.140625" style="2"/>
    <col min="9722" max="9722" width="4.85546875" style="2" customWidth="1"/>
    <col min="9723" max="9723" width="30.5703125" style="2" customWidth="1"/>
    <col min="9724" max="9724" width="33.85546875" style="2" customWidth="1"/>
    <col min="9725" max="9725" width="5.140625" style="2" customWidth="1"/>
    <col min="9726" max="9727" width="17.5703125" style="2" customWidth="1"/>
    <col min="9728" max="9971" width="9.140625" style="2"/>
    <col min="9972" max="9972" width="3.5703125" style="2" customWidth="1"/>
    <col min="9973" max="9973" width="96.85546875" style="2" customWidth="1"/>
    <col min="9974" max="9974" width="30.85546875" style="2" customWidth="1"/>
    <col min="9975" max="9975" width="12.5703125" style="2" customWidth="1"/>
    <col min="9976" max="9976" width="5.140625" style="2" customWidth="1"/>
    <col min="9977" max="9977" width="9.140625" style="2"/>
    <col min="9978" max="9978" width="4.85546875" style="2" customWidth="1"/>
    <col min="9979" max="9979" width="30.5703125" style="2" customWidth="1"/>
    <col min="9980" max="9980" width="33.85546875" style="2" customWidth="1"/>
    <col min="9981" max="9981" width="5.140625" style="2" customWidth="1"/>
    <col min="9982" max="9983" width="17.5703125" style="2" customWidth="1"/>
    <col min="9984" max="10227" width="9.140625" style="2"/>
    <col min="10228" max="10228" width="3.5703125" style="2" customWidth="1"/>
    <col min="10229" max="10229" width="96.85546875" style="2" customWidth="1"/>
    <col min="10230" max="10230" width="30.85546875" style="2" customWidth="1"/>
    <col min="10231" max="10231" width="12.5703125" style="2" customWidth="1"/>
    <col min="10232" max="10232" width="5.140625" style="2" customWidth="1"/>
    <col min="10233" max="10233" width="9.140625" style="2"/>
    <col min="10234" max="10234" width="4.85546875" style="2" customWidth="1"/>
    <col min="10235" max="10235" width="30.5703125" style="2" customWidth="1"/>
    <col min="10236" max="10236" width="33.85546875" style="2" customWidth="1"/>
    <col min="10237" max="10237" width="5.140625" style="2" customWidth="1"/>
    <col min="10238" max="10239" width="17.5703125" style="2" customWidth="1"/>
    <col min="10240" max="10483" width="9.140625" style="2"/>
    <col min="10484" max="10484" width="3.5703125" style="2" customWidth="1"/>
    <col min="10485" max="10485" width="96.85546875" style="2" customWidth="1"/>
    <col min="10486" max="10486" width="30.85546875" style="2" customWidth="1"/>
    <col min="10487" max="10487" width="12.5703125" style="2" customWidth="1"/>
    <col min="10488" max="10488" width="5.140625" style="2" customWidth="1"/>
    <col min="10489" max="10489" width="9.140625" style="2"/>
    <col min="10490" max="10490" width="4.85546875" style="2" customWidth="1"/>
    <col min="10491" max="10491" width="30.5703125" style="2" customWidth="1"/>
    <col min="10492" max="10492" width="33.85546875" style="2" customWidth="1"/>
    <col min="10493" max="10493" width="5.140625" style="2" customWidth="1"/>
    <col min="10494" max="10495" width="17.5703125" style="2" customWidth="1"/>
    <col min="10496" max="10739" width="9.140625" style="2"/>
    <col min="10740" max="10740" width="3.5703125" style="2" customWidth="1"/>
    <col min="10741" max="10741" width="96.85546875" style="2" customWidth="1"/>
    <col min="10742" max="10742" width="30.85546875" style="2" customWidth="1"/>
    <col min="10743" max="10743" width="12.5703125" style="2" customWidth="1"/>
    <col min="10744" max="10744" width="5.140625" style="2" customWidth="1"/>
    <col min="10745" max="10745" width="9.140625" style="2"/>
    <col min="10746" max="10746" width="4.85546875" style="2" customWidth="1"/>
    <col min="10747" max="10747" width="30.5703125" style="2" customWidth="1"/>
    <col min="10748" max="10748" width="33.85546875" style="2" customWidth="1"/>
    <col min="10749" max="10749" width="5.140625" style="2" customWidth="1"/>
    <col min="10750" max="10751" width="17.5703125" style="2" customWidth="1"/>
    <col min="10752" max="10995" width="9.140625" style="2"/>
    <col min="10996" max="10996" width="3.5703125" style="2" customWidth="1"/>
    <col min="10997" max="10997" width="96.85546875" style="2" customWidth="1"/>
    <col min="10998" max="10998" width="30.85546875" style="2" customWidth="1"/>
    <col min="10999" max="10999" width="12.5703125" style="2" customWidth="1"/>
    <col min="11000" max="11000" width="5.140625" style="2" customWidth="1"/>
    <col min="11001" max="11001" width="9.140625" style="2"/>
    <col min="11002" max="11002" width="4.85546875" style="2" customWidth="1"/>
    <col min="11003" max="11003" width="30.5703125" style="2" customWidth="1"/>
    <col min="11004" max="11004" width="33.85546875" style="2" customWidth="1"/>
    <col min="11005" max="11005" width="5.140625" style="2" customWidth="1"/>
    <col min="11006" max="11007" width="17.5703125" style="2" customWidth="1"/>
    <col min="11008" max="11251" width="9.140625" style="2"/>
    <col min="11252" max="11252" width="3.5703125" style="2" customWidth="1"/>
    <col min="11253" max="11253" width="96.85546875" style="2" customWidth="1"/>
    <col min="11254" max="11254" width="30.85546875" style="2" customWidth="1"/>
    <col min="11255" max="11255" width="12.5703125" style="2" customWidth="1"/>
    <col min="11256" max="11256" width="5.140625" style="2" customWidth="1"/>
    <col min="11257" max="11257" width="9.140625" style="2"/>
    <col min="11258" max="11258" width="4.85546875" style="2" customWidth="1"/>
    <col min="11259" max="11259" width="30.5703125" style="2" customWidth="1"/>
    <col min="11260" max="11260" width="33.85546875" style="2" customWidth="1"/>
    <col min="11261" max="11261" width="5.140625" style="2" customWidth="1"/>
    <col min="11262" max="11263" width="17.5703125" style="2" customWidth="1"/>
    <col min="11264" max="11507" width="9.140625" style="2"/>
    <col min="11508" max="11508" width="3.5703125" style="2" customWidth="1"/>
    <col min="11509" max="11509" width="96.85546875" style="2" customWidth="1"/>
    <col min="11510" max="11510" width="30.85546875" style="2" customWidth="1"/>
    <col min="11511" max="11511" width="12.5703125" style="2" customWidth="1"/>
    <col min="11512" max="11512" width="5.140625" style="2" customWidth="1"/>
    <col min="11513" max="11513" width="9.140625" style="2"/>
    <col min="11514" max="11514" width="4.85546875" style="2" customWidth="1"/>
    <col min="11515" max="11515" width="30.5703125" style="2" customWidth="1"/>
    <col min="11516" max="11516" width="33.85546875" style="2" customWidth="1"/>
    <col min="11517" max="11517" width="5.140625" style="2" customWidth="1"/>
    <col min="11518" max="11519" width="17.5703125" style="2" customWidth="1"/>
    <col min="11520" max="11763" width="9.140625" style="2"/>
    <col min="11764" max="11764" width="3.5703125" style="2" customWidth="1"/>
    <col min="11765" max="11765" width="96.85546875" style="2" customWidth="1"/>
    <col min="11766" max="11766" width="30.85546875" style="2" customWidth="1"/>
    <col min="11767" max="11767" width="12.5703125" style="2" customWidth="1"/>
    <col min="11768" max="11768" width="5.140625" style="2" customWidth="1"/>
    <col min="11769" max="11769" width="9.140625" style="2"/>
    <col min="11770" max="11770" width="4.85546875" style="2" customWidth="1"/>
    <col min="11771" max="11771" width="30.5703125" style="2" customWidth="1"/>
    <col min="11772" max="11772" width="33.85546875" style="2" customWidth="1"/>
    <col min="11773" max="11773" width="5.140625" style="2" customWidth="1"/>
    <col min="11774" max="11775" width="17.5703125" style="2" customWidth="1"/>
    <col min="11776" max="12019" width="9.140625" style="2"/>
    <col min="12020" max="12020" width="3.5703125" style="2" customWidth="1"/>
    <col min="12021" max="12021" width="96.85546875" style="2" customWidth="1"/>
    <col min="12022" max="12022" width="30.85546875" style="2" customWidth="1"/>
    <col min="12023" max="12023" width="12.5703125" style="2" customWidth="1"/>
    <col min="12024" max="12024" width="5.140625" style="2" customWidth="1"/>
    <col min="12025" max="12025" width="9.140625" style="2"/>
    <col min="12026" max="12026" width="4.85546875" style="2" customWidth="1"/>
    <col min="12027" max="12027" width="30.5703125" style="2" customWidth="1"/>
    <col min="12028" max="12028" width="33.85546875" style="2" customWidth="1"/>
    <col min="12029" max="12029" width="5.140625" style="2" customWidth="1"/>
    <col min="12030" max="12031" width="17.5703125" style="2" customWidth="1"/>
    <col min="12032" max="12275" width="9.140625" style="2"/>
    <col min="12276" max="12276" width="3.5703125" style="2" customWidth="1"/>
    <col min="12277" max="12277" width="96.85546875" style="2" customWidth="1"/>
    <col min="12278" max="12278" width="30.85546875" style="2" customWidth="1"/>
    <col min="12279" max="12279" width="12.5703125" style="2" customWidth="1"/>
    <col min="12280" max="12280" width="5.140625" style="2" customWidth="1"/>
    <col min="12281" max="12281" width="9.140625" style="2"/>
    <col min="12282" max="12282" width="4.85546875" style="2" customWidth="1"/>
    <col min="12283" max="12283" width="30.5703125" style="2" customWidth="1"/>
    <col min="12284" max="12284" width="33.85546875" style="2" customWidth="1"/>
    <col min="12285" max="12285" width="5.140625" style="2" customWidth="1"/>
    <col min="12286" max="12287" width="17.5703125" style="2" customWidth="1"/>
    <col min="12288" max="12531" width="9.140625" style="2"/>
    <col min="12532" max="12532" width="3.5703125" style="2" customWidth="1"/>
    <col min="12533" max="12533" width="96.85546875" style="2" customWidth="1"/>
    <col min="12534" max="12534" width="30.85546875" style="2" customWidth="1"/>
    <col min="12535" max="12535" width="12.5703125" style="2" customWidth="1"/>
    <col min="12536" max="12536" width="5.140625" style="2" customWidth="1"/>
    <col min="12537" max="12537" width="9.140625" style="2"/>
    <col min="12538" max="12538" width="4.85546875" style="2" customWidth="1"/>
    <col min="12539" max="12539" width="30.5703125" style="2" customWidth="1"/>
    <col min="12540" max="12540" width="33.85546875" style="2" customWidth="1"/>
    <col min="12541" max="12541" width="5.140625" style="2" customWidth="1"/>
    <col min="12542" max="12543" width="17.5703125" style="2" customWidth="1"/>
    <col min="12544" max="12787" width="9.140625" style="2"/>
    <col min="12788" max="12788" width="3.5703125" style="2" customWidth="1"/>
    <col min="12789" max="12789" width="96.85546875" style="2" customWidth="1"/>
    <col min="12790" max="12790" width="30.85546875" style="2" customWidth="1"/>
    <col min="12791" max="12791" width="12.5703125" style="2" customWidth="1"/>
    <col min="12792" max="12792" width="5.140625" style="2" customWidth="1"/>
    <col min="12793" max="12793" width="9.140625" style="2"/>
    <col min="12794" max="12794" width="4.85546875" style="2" customWidth="1"/>
    <col min="12795" max="12795" width="30.5703125" style="2" customWidth="1"/>
    <col min="12796" max="12796" width="33.85546875" style="2" customWidth="1"/>
    <col min="12797" max="12797" width="5.140625" style="2" customWidth="1"/>
    <col min="12798" max="12799" width="17.5703125" style="2" customWidth="1"/>
    <col min="12800" max="13043" width="9.140625" style="2"/>
    <col min="13044" max="13044" width="3.5703125" style="2" customWidth="1"/>
    <col min="13045" max="13045" width="96.85546875" style="2" customWidth="1"/>
    <col min="13046" max="13046" width="30.85546875" style="2" customWidth="1"/>
    <col min="13047" max="13047" width="12.5703125" style="2" customWidth="1"/>
    <col min="13048" max="13048" width="5.140625" style="2" customWidth="1"/>
    <col min="13049" max="13049" width="9.140625" style="2"/>
    <col min="13050" max="13050" width="4.85546875" style="2" customWidth="1"/>
    <col min="13051" max="13051" width="30.5703125" style="2" customWidth="1"/>
    <col min="13052" max="13052" width="33.85546875" style="2" customWidth="1"/>
    <col min="13053" max="13053" width="5.140625" style="2" customWidth="1"/>
    <col min="13054" max="13055" width="17.5703125" style="2" customWidth="1"/>
    <col min="13056" max="13299" width="9.140625" style="2"/>
    <col min="13300" max="13300" width="3.5703125" style="2" customWidth="1"/>
    <col min="13301" max="13301" width="96.85546875" style="2" customWidth="1"/>
    <col min="13302" max="13302" width="30.85546875" style="2" customWidth="1"/>
    <col min="13303" max="13303" width="12.5703125" style="2" customWidth="1"/>
    <col min="13304" max="13304" width="5.140625" style="2" customWidth="1"/>
    <col min="13305" max="13305" width="9.140625" style="2"/>
    <col min="13306" max="13306" width="4.85546875" style="2" customWidth="1"/>
    <col min="13307" max="13307" width="30.5703125" style="2" customWidth="1"/>
    <col min="13308" max="13308" width="33.85546875" style="2" customWidth="1"/>
    <col min="13309" max="13309" width="5.140625" style="2" customWidth="1"/>
    <col min="13310" max="13311" width="17.5703125" style="2" customWidth="1"/>
    <col min="13312" max="13555" width="9.140625" style="2"/>
    <col min="13556" max="13556" width="3.5703125" style="2" customWidth="1"/>
    <col min="13557" max="13557" width="96.85546875" style="2" customWidth="1"/>
    <col min="13558" max="13558" width="30.85546875" style="2" customWidth="1"/>
    <col min="13559" max="13559" width="12.5703125" style="2" customWidth="1"/>
    <col min="13560" max="13560" width="5.140625" style="2" customWidth="1"/>
    <col min="13561" max="13561" width="9.140625" style="2"/>
    <col min="13562" max="13562" width="4.85546875" style="2" customWidth="1"/>
    <col min="13563" max="13563" width="30.5703125" style="2" customWidth="1"/>
    <col min="13564" max="13564" width="33.85546875" style="2" customWidth="1"/>
    <col min="13565" max="13565" width="5.140625" style="2" customWidth="1"/>
    <col min="13566" max="13567" width="17.5703125" style="2" customWidth="1"/>
    <col min="13568" max="13811" width="9.140625" style="2"/>
    <col min="13812" max="13812" width="3.5703125" style="2" customWidth="1"/>
    <col min="13813" max="13813" width="96.85546875" style="2" customWidth="1"/>
    <col min="13814" max="13814" width="30.85546875" style="2" customWidth="1"/>
    <col min="13815" max="13815" width="12.5703125" style="2" customWidth="1"/>
    <col min="13816" max="13816" width="5.140625" style="2" customWidth="1"/>
    <col min="13817" max="13817" width="9.140625" style="2"/>
    <col min="13818" max="13818" width="4.85546875" style="2" customWidth="1"/>
    <col min="13819" max="13819" width="30.5703125" style="2" customWidth="1"/>
    <col min="13820" max="13820" width="33.85546875" style="2" customWidth="1"/>
    <col min="13821" max="13821" width="5.140625" style="2" customWidth="1"/>
    <col min="13822" max="13823" width="17.5703125" style="2" customWidth="1"/>
    <col min="13824" max="14067" width="9.140625" style="2"/>
    <col min="14068" max="14068" width="3.5703125" style="2" customWidth="1"/>
    <col min="14069" max="14069" width="96.85546875" style="2" customWidth="1"/>
    <col min="14070" max="14070" width="30.85546875" style="2" customWidth="1"/>
    <col min="14071" max="14071" width="12.5703125" style="2" customWidth="1"/>
    <col min="14072" max="14072" width="5.140625" style="2" customWidth="1"/>
    <col min="14073" max="14073" width="9.140625" style="2"/>
    <col min="14074" max="14074" width="4.85546875" style="2" customWidth="1"/>
    <col min="14075" max="14075" width="30.5703125" style="2" customWidth="1"/>
    <col min="14076" max="14076" width="33.85546875" style="2" customWidth="1"/>
    <col min="14077" max="14077" width="5.140625" style="2" customWidth="1"/>
    <col min="14078" max="14079" width="17.5703125" style="2" customWidth="1"/>
    <col min="14080" max="14323" width="9.140625" style="2"/>
    <col min="14324" max="14324" width="3.5703125" style="2" customWidth="1"/>
    <col min="14325" max="14325" width="96.85546875" style="2" customWidth="1"/>
    <col min="14326" max="14326" width="30.85546875" style="2" customWidth="1"/>
    <col min="14327" max="14327" width="12.5703125" style="2" customWidth="1"/>
    <col min="14328" max="14328" width="5.140625" style="2" customWidth="1"/>
    <col min="14329" max="14329" width="9.140625" style="2"/>
    <col min="14330" max="14330" width="4.85546875" style="2" customWidth="1"/>
    <col min="14331" max="14331" width="30.5703125" style="2" customWidth="1"/>
    <col min="14332" max="14332" width="33.85546875" style="2" customWidth="1"/>
    <col min="14333" max="14333" width="5.140625" style="2" customWidth="1"/>
    <col min="14334" max="14335" width="17.5703125" style="2" customWidth="1"/>
    <col min="14336" max="14579" width="9.140625" style="2"/>
    <col min="14580" max="14580" width="3.5703125" style="2" customWidth="1"/>
    <col min="14581" max="14581" width="96.85546875" style="2" customWidth="1"/>
    <col min="14582" max="14582" width="30.85546875" style="2" customWidth="1"/>
    <col min="14583" max="14583" width="12.5703125" style="2" customWidth="1"/>
    <col min="14584" max="14584" width="5.140625" style="2" customWidth="1"/>
    <col min="14585" max="14585" width="9.140625" style="2"/>
    <col min="14586" max="14586" width="4.85546875" style="2" customWidth="1"/>
    <col min="14587" max="14587" width="30.5703125" style="2" customWidth="1"/>
    <col min="14588" max="14588" width="33.85546875" style="2" customWidth="1"/>
    <col min="14589" max="14589" width="5.140625" style="2" customWidth="1"/>
    <col min="14590" max="14591" width="17.5703125" style="2" customWidth="1"/>
    <col min="14592" max="14835" width="9.140625" style="2"/>
    <col min="14836" max="14836" width="3.5703125" style="2" customWidth="1"/>
    <col min="14837" max="14837" width="96.85546875" style="2" customWidth="1"/>
    <col min="14838" max="14838" width="30.85546875" style="2" customWidth="1"/>
    <col min="14839" max="14839" width="12.5703125" style="2" customWidth="1"/>
    <col min="14840" max="14840" width="5.140625" style="2" customWidth="1"/>
    <col min="14841" max="14841" width="9.140625" style="2"/>
    <col min="14842" max="14842" width="4.85546875" style="2" customWidth="1"/>
    <col min="14843" max="14843" width="30.5703125" style="2" customWidth="1"/>
    <col min="14844" max="14844" width="33.85546875" style="2" customWidth="1"/>
    <col min="14845" max="14845" width="5.140625" style="2" customWidth="1"/>
    <col min="14846" max="14847" width="17.5703125" style="2" customWidth="1"/>
    <col min="14848" max="15091" width="9.140625" style="2"/>
    <col min="15092" max="15092" width="3.5703125" style="2" customWidth="1"/>
    <col min="15093" max="15093" width="96.85546875" style="2" customWidth="1"/>
    <col min="15094" max="15094" width="30.85546875" style="2" customWidth="1"/>
    <col min="15095" max="15095" width="12.5703125" style="2" customWidth="1"/>
    <col min="15096" max="15096" width="5.140625" style="2" customWidth="1"/>
    <col min="15097" max="15097" width="9.140625" style="2"/>
    <col min="15098" max="15098" width="4.85546875" style="2" customWidth="1"/>
    <col min="15099" max="15099" width="30.5703125" style="2" customWidth="1"/>
    <col min="15100" max="15100" width="33.85546875" style="2" customWidth="1"/>
    <col min="15101" max="15101" width="5.140625" style="2" customWidth="1"/>
    <col min="15102" max="15103" width="17.5703125" style="2" customWidth="1"/>
    <col min="15104" max="15347" width="9.140625" style="2"/>
    <col min="15348" max="15348" width="3.5703125" style="2" customWidth="1"/>
    <col min="15349" max="15349" width="96.85546875" style="2" customWidth="1"/>
    <col min="15350" max="15350" width="30.85546875" style="2" customWidth="1"/>
    <col min="15351" max="15351" width="12.5703125" style="2" customWidth="1"/>
    <col min="15352" max="15352" width="5.140625" style="2" customWidth="1"/>
    <col min="15353" max="15353" width="9.140625" style="2"/>
    <col min="15354" max="15354" width="4.85546875" style="2" customWidth="1"/>
    <col min="15355" max="15355" width="30.5703125" style="2" customWidth="1"/>
    <col min="15356" max="15356" width="33.85546875" style="2" customWidth="1"/>
    <col min="15357" max="15357" width="5.140625" style="2" customWidth="1"/>
    <col min="15358" max="15359" width="17.5703125" style="2" customWidth="1"/>
    <col min="15360" max="15603" width="9.140625" style="2"/>
    <col min="15604" max="15604" width="3.5703125" style="2" customWidth="1"/>
    <col min="15605" max="15605" width="96.85546875" style="2" customWidth="1"/>
    <col min="15606" max="15606" width="30.85546875" style="2" customWidth="1"/>
    <col min="15607" max="15607" width="12.5703125" style="2" customWidth="1"/>
    <col min="15608" max="15608" width="5.140625" style="2" customWidth="1"/>
    <col min="15609" max="15609" width="9.140625" style="2"/>
    <col min="15610" max="15610" width="4.85546875" style="2" customWidth="1"/>
    <col min="15611" max="15611" width="30.5703125" style="2" customWidth="1"/>
    <col min="15612" max="15612" width="33.85546875" style="2" customWidth="1"/>
    <col min="15613" max="15613" width="5.140625" style="2" customWidth="1"/>
    <col min="15614" max="15615" width="17.5703125" style="2" customWidth="1"/>
    <col min="15616" max="15859" width="9.140625" style="2"/>
    <col min="15860" max="15860" width="3.5703125" style="2" customWidth="1"/>
    <col min="15861" max="15861" width="96.85546875" style="2" customWidth="1"/>
    <col min="15862" max="15862" width="30.85546875" style="2" customWidth="1"/>
    <col min="15863" max="15863" width="12.5703125" style="2" customWidth="1"/>
    <col min="15864" max="15864" width="5.140625" style="2" customWidth="1"/>
    <col min="15865" max="15865" width="9.140625" style="2"/>
    <col min="15866" max="15866" width="4.85546875" style="2" customWidth="1"/>
    <col min="15867" max="15867" width="30.5703125" style="2" customWidth="1"/>
    <col min="15868" max="15868" width="33.85546875" style="2" customWidth="1"/>
    <col min="15869" max="15869" width="5.140625" style="2" customWidth="1"/>
    <col min="15870" max="15871" width="17.5703125" style="2" customWidth="1"/>
    <col min="15872" max="16115" width="9.140625" style="2"/>
    <col min="16116" max="16116" width="3.5703125" style="2" customWidth="1"/>
    <col min="16117" max="16117" width="96.85546875" style="2" customWidth="1"/>
    <col min="16118" max="16118" width="30.85546875" style="2" customWidth="1"/>
    <col min="16119" max="16119" width="12.5703125" style="2" customWidth="1"/>
    <col min="16120" max="16120" width="5.140625" style="2" customWidth="1"/>
    <col min="16121" max="16121" width="9.140625" style="2"/>
    <col min="16122" max="16122" width="4.85546875" style="2" customWidth="1"/>
    <col min="16123" max="16123" width="30.5703125" style="2" customWidth="1"/>
    <col min="16124" max="16124" width="33.85546875" style="2" customWidth="1"/>
    <col min="16125" max="16125" width="5.140625" style="2" customWidth="1"/>
    <col min="16126" max="16127" width="17.5703125" style="2" customWidth="1"/>
    <col min="16128"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[2]И1!D13</f>
        <v>Субъект Российской Федерации</v>
      </c>
      <c r="C4" s="10" t="str">
        <f>[2]И1!E13</f>
        <v>Новосибирская область</v>
      </c>
    </row>
    <row r="5" spans="1:3" ht="38.25" x14ac:dyDescent="0.2">
      <c r="A5" s="8"/>
      <c r="B5" s="9" t="str">
        <f>[2]И1!D14</f>
        <v>Тип муниципального образования (выберите из списка)</v>
      </c>
      <c r="C5" s="10" t="str">
        <f>[2]И1!E14</f>
        <v>деревня Никоново, Маслянинский муниципальный район</v>
      </c>
    </row>
    <row r="6" spans="1:3" x14ac:dyDescent="0.2">
      <c r="A6" s="8"/>
      <c r="B6" s="9" t="str">
        <f>IF([2]И1!E15="","",[2]И1!D15)</f>
        <v/>
      </c>
      <c r="C6" s="10" t="str">
        <f>IF([2]И1!E15="","",[2]И1!E15)</f>
        <v/>
      </c>
    </row>
    <row r="7" spans="1:3" x14ac:dyDescent="0.2">
      <c r="A7" s="8"/>
      <c r="B7" s="9" t="str">
        <f>[2]И1!D16</f>
        <v>Код ОКТМО</v>
      </c>
      <c r="C7" s="11" t="str">
        <f>[2]И1!E16</f>
        <v>50636428101</v>
      </c>
    </row>
    <row r="8" spans="1:3" x14ac:dyDescent="0.2">
      <c r="A8" s="8"/>
      <c r="B8" s="12" t="str">
        <f>[2]И1!D17</f>
        <v>Система теплоснабжения</v>
      </c>
      <c r="C8" s="13">
        <f>[2]И1!E17</f>
        <v>0</v>
      </c>
    </row>
    <row r="9" spans="1:3" x14ac:dyDescent="0.2">
      <c r="A9" s="8"/>
      <c r="B9" s="9" t="str">
        <f>[2]И1!D8</f>
        <v>Период регулирования (i)-й</v>
      </c>
      <c r="C9" s="14">
        <f>[2]И1!E8</f>
        <v>2024</v>
      </c>
    </row>
    <row r="10" spans="1:3" x14ac:dyDescent="0.2">
      <c r="A10" s="8"/>
      <c r="B10" s="9" t="str">
        <f>[2]И1!D9</f>
        <v>Период регулирования (i-1)-й</v>
      </c>
      <c r="C10" s="14">
        <f>[2]И1!E9</f>
        <v>2023</v>
      </c>
    </row>
    <row r="11" spans="1:3" x14ac:dyDescent="0.2">
      <c r="A11" s="8"/>
      <c r="B11" s="9" t="str">
        <f>[2]И1!D10</f>
        <v>Период регулирования (i-2)-й</v>
      </c>
      <c r="C11" s="14">
        <f>[2]И1!E10</f>
        <v>2022</v>
      </c>
    </row>
    <row r="12" spans="1:3" x14ac:dyDescent="0.2">
      <c r="A12" s="8"/>
      <c r="B12" s="9" t="str">
        <f>[2]И1!D11</f>
        <v>Базовый год (б)</v>
      </c>
      <c r="C12" s="14">
        <f>[2]И1!E11</f>
        <v>2019</v>
      </c>
    </row>
    <row r="13" spans="1:3" ht="38.25" x14ac:dyDescent="0.2">
      <c r="A13" s="8"/>
      <c r="B13" s="9" t="str">
        <f>[2]И1!D18</f>
        <v>Вид топлива, использование которого преобладает в системе теплоснабжения</v>
      </c>
      <c r="C13" s="15" t="str">
        <f>[2]С1.1!E13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3660.432179336824</v>
      </c>
    </row>
    <row r="18" spans="1:3" ht="42.75" x14ac:dyDescent="0.2">
      <c r="A18" s="22" t="s">
        <v>9</v>
      </c>
      <c r="B18" s="25" t="s">
        <v>10</v>
      </c>
      <c r="C18" s="26">
        <f>[2]С1!F12</f>
        <v>673.25189839041593</v>
      </c>
    </row>
    <row r="19" spans="1:3" ht="42.75" x14ac:dyDescent="0.2">
      <c r="A19" s="22" t="s">
        <v>11</v>
      </c>
      <c r="B19" s="25" t="s">
        <v>12</v>
      </c>
      <c r="C19" s="26">
        <f>[2]С2!F12</f>
        <v>1992.3110795724281</v>
      </c>
    </row>
    <row r="20" spans="1:3" ht="30" x14ac:dyDescent="0.2">
      <c r="A20" s="22" t="s">
        <v>13</v>
      </c>
      <c r="B20" s="25" t="s">
        <v>14</v>
      </c>
      <c r="C20" s="26">
        <f>[2]С3!F12</f>
        <v>473.57953306383126</v>
      </c>
    </row>
    <row r="21" spans="1:3" ht="42.75" x14ac:dyDescent="0.2">
      <c r="A21" s="22" t="s">
        <v>15</v>
      </c>
      <c r="B21" s="25" t="s">
        <v>16</v>
      </c>
      <c r="C21" s="26">
        <f>[2]С4!F12</f>
        <v>449.5164883231522</v>
      </c>
    </row>
    <row r="22" spans="1:3" ht="30" x14ac:dyDescent="0.2">
      <c r="A22" s="22" t="s">
        <v>17</v>
      </c>
      <c r="B22" s="25" t="s">
        <v>18</v>
      </c>
      <c r="C22" s="26">
        <f>[2]С5!F12</f>
        <v>71.773179986996553</v>
      </c>
    </row>
    <row r="23" spans="1:3" ht="43.5" thickBot="1" x14ac:dyDescent="0.25">
      <c r="A23" s="27" t="s">
        <v>19</v>
      </c>
      <c r="B23" s="140" t="s">
        <v>20</v>
      </c>
      <c r="C23" s="28" t="str">
        <f>[2]С6!F12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[2]С1.1!E16</f>
        <v>5100</v>
      </c>
    </row>
    <row r="29" spans="1:3" ht="42.75" x14ac:dyDescent="0.2">
      <c r="A29" s="22" t="s">
        <v>11</v>
      </c>
      <c r="B29" s="33" t="s">
        <v>23</v>
      </c>
      <c r="C29" s="34">
        <f>[2]С1.1!E27</f>
        <v>3024.95</v>
      </c>
    </row>
    <row r="30" spans="1:3" ht="17.25" x14ac:dyDescent="0.2">
      <c r="A30" s="22" t="s">
        <v>13</v>
      </c>
      <c r="B30" s="33" t="s">
        <v>24</v>
      </c>
      <c r="C30" s="35">
        <f>[2]С1.1!E19</f>
        <v>-0.19900000000000001</v>
      </c>
    </row>
    <row r="31" spans="1:3" ht="17.25" x14ac:dyDescent="0.2">
      <c r="A31" s="22" t="s">
        <v>15</v>
      </c>
      <c r="B31" s="33" t="s">
        <v>25</v>
      </c>
      <c r="C31" s="35">
        <f>[2]С1.1!E20</f>
        <v>5.7000000000000002E-2</v>
      </c>
    </row>
    <row r="32" spans="1:3" ht="30" x14ac:dyDescent="0.2">
      <c r="A32" s="22" t="s">
        <v>17</v>
      </c>
      <c r="B32" s="36" t="s">
        <v>26</v>
      </c>
      <c r="C32" s="37">
        <f>[2]С1!F13</f>
        <v>176.4</v>
      </c>
    </row>
    <row r="33" spans="1:3" x14ac:dyDescent="0.2">
      <c r="A33" s="22" t="s">
        <v>19</v>
      </c>
      <c r="B33" s="36" t="s">
        <v>27</v>
      </c>
      <c r="C33" s="38">
        <f>[2]С1!F16</f>
        <v>7000</v>
      </c>
    </row>
    <row r="34" spans="1:3" ht="14.25" x14ac:dyDescent="0.2">
      <c r="A34" s="22" t="s">
        <v>28</v>
      </c>
      <c r="B34" s="39" t="s">
        <v>29</v>
      </c>
      <c r="C34" s="40">
        <f>[2]С1!F17</f>
        <v>0.72857142857142854</v>
      </c>
    </row>
    <row r="35" spans="1:3" ht="15.75" x14ac:dyDescent="0.2">
      <c r="A35" s="41" t="s">
        <v>30</v>
      </c>
      <c r="B35" s="42" t="s">
        <v>31</v>
      </c>
      <c r="C35" s="40">
        <f>[2]С1!F20</f>
        <v>21.588411179999994</v>
      </c>
    </row>
    <row r="36" spans="1:3" ht="15.75" x14ac:dyDescent="0.2">
      <c r="A36" s="41" t="s">
        <v>32</v>
      </c>
      <c r="B36" s="43" t="s">
        <v>33</v>
      </c>
      <c r="C36" s="40">
        <f>[2]С1!F21</f>
        <v>20.818139999999996</v>
      </c>
    </row>
    <row r="37" spans="1:3" ht="14.25" x14ac:dyDescent="0.2">
      <c r="A37" s="41" t="s">
        <v>34</v>
      </c>
      <c r="B37" s="44" t="s">
        <v>35</v>
      </c>
      <c r="C37" s="40">
        <f>[2]С1!F22</f>
        <v>1.0369999999999999</v>
      </c>
    </row>
    <row r="38" spans="1:3" ht="53.25" thickBot="1" x14ac:dyDescent="0.25">
      <c r="A38" s="27" t="s">
        <v>36</v>
      </c>
      <c r="B38" s="45" t="s">
        <v>37</v>
      </c>
      <c r="C38" s="46">
        <f>[2]С1!F23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[2]С2.1!E12</f>
        <v>V</v>
      </c>
    </row>
    <row r="42" spans="1:3" ht="25.5" x14ac:dyDescent="0.2">
      <c r="A42" s="22" t="s">
        <v>42</v>
      </c>
      <c r="B42" s="33" t="s">
        <v>43</v>
      </c>
      <c r="C42" s="51" t="str">
        <f>[2]С2.1!E13</f>
        <v>6 и менее баллов</v>
      </c>
    </row>
    <row r="43" spans="1:3" ht="25.5" x14ac:dyDescent="0.2">
      <c r="A43" s="22" t="s">
        <v>44</v>
      </c>
      <c r="B43" s="33" t="s">
        <v>45</v>
      </c>
      <c r="C43" s="51" t="str">
        <f>[2]С2.1!E14</f>
        <v>от 200 до 500</v>
      </c>
    </row>
    <row r="44" spans="1:3" ht="25.5" x14ac:dyDescent="0.2">
      <c r="A44" s="22" t="s">
        <v>46</v>
      </c>
      <c r="B44" s="33" t="s">
        <v>47</v>
      </c>
      <c r="C44" s="52" t="str">
        <f>[2]С2.1!E15</f>
        <v>нет</v>
      </c>
    </row>
    <row r="45" spans="1:3" ht="30" x14ac:dyDescent="0.2">
      <c r="A45" s="22" t="s">
        <v>48</v>
      </c>
      <c r="B45" s="33" t="s">
        <v>49</v>
      </c>
      <c r="C45" s="34">
        <f>[2]С2!F18</f>
        <v>35106.652004551666</v>
      </c>
    </row>
    <row r="46" spans="1:3" ht="30" x14ac:dyDescent="0.2">
      <c r="A46" s="22" t="s">
        <v>50</v>
      </c>
      <c r="B46" s="53" t="s">
        <v>51</v>
      </c>
      <c r="C46" s="34">
        <f>IF([2]С2!F19&gt;0,[2]С2!F19,[2]С2!F20)</f>
        <v>23441.524932855718</v>
      </c>
    </row>
    <row r="47" spans="1:3" ht="25.5" x14ac:dyDescent="0.2">
      <c r="A47" s="22" t="s">
        <v>52</v>
      </c>
      <c r="B47" s="54" t="s">
        <v>53</v>
      </c>
      <c r="C47" s="34">
        <f>[2]С2.1!E19</f>
        <v>-37</v>
      </c>
    </row>
    <row r="48" spans="1:3" ht="25.5" x14ac:dyDescent="0.2">
      <c r="A48" s="22" t="s">
        <v>54</v>
      </c>
      <c r="B48" s="54" t="s">
        <v>55</v>
      </c>
      <c r="C48" s="34" t="str">
        <f>[2]С2.1!E22</f>
        <v>нет</v>
      </c>
    </row>
    <row r="49" spans="1:3" ht="38.25" x14ac:dyDescent="0.2">
      <c r="A49" s="22" t="s">
        <v>56</v>
      </c>
      <c r="B49" s="55" t="s">
        <v>57</v>
      </c>
      <c r="C49" s="34">
        <f>[2]С2.2!E10</f>
        <v>1287</v>
      </c>
    </row>
    <row r="50" spans="1:3" ht="25.5" x14ac:dyDescent="0.2">
      <c r="A50" s="22" t="s">
        <v>58</v>
      </c>
      <c r="B50" s="56" t="s">
        <v>59</v>
      </c>
      <c r="C50" s="34">
        <f>[2]С2.2!E12</f>
        <v>5.97</v>
      </c>
    </row>
    <row r="51" spans="1:3" ht="52.5" x14ac:dyDescent="0.2">
      <c r="A51" s="22" t="s">
        <v>60</v>
      </c>
      <c r="B51" s="57" t="s">
        <v>61</v>
      </c>
      <c r="C51" s="34">
        <f>[2]С2.2!E13</f>
        <v>1</v>
      </c>
    </row>
    <row r="52" spans="1:3" ht="27.75" x14ac:dyDescent="0.2">
      <c r="A52" s="22" t="s">
        <v>62</v>
      </c>
      <c r="B52" s="56" t="s">
        <v>63</v>
      </c>
      <c r="C52" s="34">
        <f>[2]С2.2!E14</f>
        <v>12104</v>
      </c>
    </row>
    <row r="53" spans="1:3" ht="25.5" x14ac:dyDescent="0.2">
      <c r="A53" s="22" t="s">
        <v>64</v>
      </c>
      <c r="B53" s="57" t="s">
        <v>65</v>
      </c>
      <c r="C53" s="35">
        <f>[2]С2.2!E15</f>
        <v>4.8000000000000001E-2</v>
      </c>
    </row>
    <row r="54" spans="1:3" x14ac:dyDescent="0.2">
      <c r="A54" s="22" t="s">
        <v>66</v>
      </c>
      <c r="B54" s="57" t="s">
        <v>67</v>
      </c>
      <c r="C54" s="34">
        <f>[2]С2.2!E16</f>
        <v>1</v>
      </c>
    </row>
    <row r="55" spans="1:3" ht="15.75" x14ac:dyDescent="0.2">
      <c r="A55" s="22" t="s">
        <v>68</v>
      </c>
      <c r="B55" s="58" t="s">
        <v>69</v>
      </c>
      <c r="C55" s="34">
        <f>[2]С2!F21</f>
        <v>1</v>
      </c>
    </row>
    <row r="56" spans="1:3" ht="30" x14ac:dyDescent="0.2">
      <c r="A56" s="59" t="s">
        <v>70</v>
      </c>
      <c r="B56" s="33" t="s">
        <v>71</v>
      </c>
      <c r="C56" s="34">
        <f>[2]С2!F13</f>
        <v>183796.83936385796</v>
      </c>
    </row>
    <row r="57" spans="1:3" ht="30" x14ac:dyDescent="0.2">
      <c r="A57" s="59" t="s">
        <v>72</v>
      </c>
      <c r="B57" s="58" t="s">
        <v>73</v>
      </c>
      <c r="C57" s="34">
        <f>[2]С2!F14</f>
        <v>113455</v>
      </c>
    </row>
    <row r="58" spans="1:3" ht="15.75" x14ac:dyDescent="0.2">
      <c r="A58" s="59" t="s">
        <v>74</v>
      </c>
      <c r="B58" s="60" t="s">
        <v>75</v>
      </c>
      <c r="C58" s="40">
        <f>[2]С2!F15</f>
        <v>1.071</v>
      </c>
    </row>
    <row r="59" spans="1:3" ht="15.75" x14ac:dyDescent="0.2">
      <c r="A59" s="59" t="s">
        <v>76</v>
      </c>
      <c r="B59" s="60" t="s">
        <v>77</v>
      </c>
      <c r="C59" s="40">
        <f>[2]С2!F16</f>
        <v>1</v>
      </c>
    </row>
    <row r="60" spans="1:3" ht="17.25" x14ac:dyDescent="0.2">
      <c r="A60" s="59" t="s">
        <v>78</v>
      </c>
      <c r="B60" s="58" t="s">
        <v>79</v>
      </c>
      <c r="C60" s="34">
        <f>[2]С2!F17</f>
        <v>1.01</v>
      </c>
    </row>
    <row r="61" spans="1:3" s="63" customFormat="1" ht="14.25" x14ac:dyDescent="0.2">
      <c r="A61" s="59" t="s">
        <v>80</v>
      </c>
      <c r="B61" s="61" t="s">
        <v>81</v>
      </c>
      <c r="C61" s="62">
        <f>[2]С2!F33</f>
        <v>10</v>
      </c>
    </row>
    <row r="62" spans="1:3" ht="30" x14ac:dyDescent="0.2">
      <c r="A62" s="59" t="s">
        <v>82</v>
      </c>
      <c r="B62" s="64" t="s">
        <v>83</v>
      </c>
      <c r="C62" s="34">
        <f>[2]С2!F26</f>
        <v>1732.0347562066397</v>
      </c>
    </row>
    <row r="63" spans="1:3" ht="17.25" x14ac:dyDescent="0.2">
      <c r="A63" s="59" t="s">
        <v>84</v>
      </c>
      <c r="B63" s="53" t="s">
        <v>85</v>
      </c>
      <c r="C63" s="34">
        <f>[2]С2!F27</f>
        <v>0.27536184199999997</v>
      </c>
    </row>
    <row r="64" spans="1:3" ht="17.25" x14ac:dyDescent="0.2">
      <c r="A64" s="59" t="s">
        <v>86</v>
      </c>
      <c r="B64" s="58" t="s">
        <v>87</v>
      </c>
      <c r="C64" s="62">
        <f>[2]С2!F28</f>
        <v>4200</v>
      </c>
    </row>
    <row r="65" spans="1:3" ht="42.75" x14ac:dyDescent="0.2">
      <c r="A65" s="59" t="s">
        <v>88</v>
      </c>
      <c r="B65" s="33" t="s">
        <v>89</v>
      </c>
      <c r="C65" s="34">
        <f>[2]С2!F22</f>
        <v>38698.422798410109</v>
      </c>
    </row>
    <row r="66" spans="1:3" ht="30" x14ac:dyDescent="0.2">
      <c r="A66" s="59" t="s">
        <v>90</v>
      </c>
      <c r="B66" s="60" t="s">
        <v>91</v>
      </c>
      <c r="C66" s="34">
        <f>[2]С2!F23</f>
        <v>1990</v>
      </c>
    </row>
    <row r="67" spans="1:3" ht="30" x14ac:dyDescent="0.2">
      <c r="A67" s="59" t="s">
        <v>92</v>
      </c>
      <c r="B67" s="53" t="s">
        <v>93</v>
      </c>
      <c r="C67" s="34">
        <f>[2]С2.1!E27</f>
        <v>14307.876789999998</v>
      </c>
    </row>
    <row r="68" spans="1:3" ht="38.25" x14ac:dyDescent="0.2">
      <c r="A68" s="59" t="s">
        <v>94</v>
      </c>
      <c r="B68" s="65" t="s">
        <v>95</v>
      </c>
      <c r="C68" s="52">
        <f>[2]С2.3!E21</f>
        <v>0</v>
      </c>
    </row>
    <row r="69" spans="1:3" ht="25.5" x14ac:dyDescent="0.2">
      <c r="A69" s="59" t="s">
        <v>96</v>
      </c>
      <c r="B69" s="66" t="s">
        <v>97</v>
      </c>
      <c r="C69" s="67">
        <f>[2]С2.3!E11</f>
        <v>9.89</v>
      </c>
    </row>
    <row r="70" spans="1:3" ht="25.5" x14ac:dyDescent="0.2">
      <c r="A70" s="59" t="s">
        <v>98</v>
      </c>
      <c r="B70" s="66" t="s">
        <v>99</v>
      </c>
      <c r="C70" s="62">
        <f>[2]С2.3!E13</f>
        <v>300</v>
      </c>
    </row>
    <row r="71" spans="1:3" ht="25.5" x14ac:dyDescent="0.2">
      <c r="A71" s="59" t="s">
        <v>100</v>
      </c>
      <c r="B71" s="65" t="s">
        <v>101</v>
      </c>
      <c r="C71" s="68">
        <f>IF([2]С2.3!E22&gt;0,[2]С2.3!E22,[2]С2.3!E14)</f>
        <v>61211</v>
      </c>
    </row>
    <row r="72" spans="1:3" ht="38.25" x14ac:dyDescent="0.2">
      <c r="A72" s="59" t="s">
        <v>102</v>
      </c>
      <c r="B72" s="65" t="s">
        <v>103</v>
      </c>
      <c r="C72" s="68">
        <f>IF([2]С2.3!E23&gt;0,[2]С2.3!E23,[2]С2.3!E15)</f>
        <v>45675</v>
      </c>
    </row>
    <row r="73" spans="1:3" ht="30" x14ac:dyDescent="0.2">
      <c r="A73" s="59" t="s">
        <v>104</v>
      </c>
      <c r="B73" s="53" t="s">
        <v>105</v>
      </c>
      <c r="C73" s="34">
        <f>[2]С2.1!E28</f>
        <v>9541.9567200000001</v>
      </c>
    </row>
    <row r="74" spans="1:3" ht="38.25" x14ac:dyDescent="0.2">
      <c r="A74" s="59" t="s">
        <v>106</v>
      </c>
      <c r="B74" s="65" t="s">
        <v>107</v>
      </c>
      <c r="C74" s="52">
        <f>[2]С2.3!E25</f>
        <v>0</v>
      </c>
    </row>
    <row r="75" spans="1:3" ht="25.5" x14ac:dyDescent="0.2">
      <c r="A75" s="59" t="s">
        <v>108</v>
      </c>
      <c r="B75" s="66" t="s">
        <v>109</v>
      </c>
      <c r="C75" s="67">
        <f>[2]С2.3!E12</f>
        <v>0.56000000000000005</v>
      </c>
    </row>
    <row r="76" spans="1:3" ht="25.5" x14ac:dyDescent="0.2">
      <c r="A76" s="59" t="s">
        <v>110</v>
      </c>
      <c r="B76" s="66" t="s">
        <v>99</v>
      </c>
      <c r="C76" s="62">
        <f>[2]С2.3!E13</f>
        <v>300</v>
      </c>
    </row>
    <row r="77" spans="1:3" ht="25.5" x14ac:dyDescent="0.2">
      <c r="A77" s="59" t="s">
        <v>111</v>
      </c>
      <c r="B77" s="69" t="s">
        <v>112</v>
      </c>
      <c r="C77" s="68">
        <f>IF([2]С2.3!E26&gt;0,[2]С2.3!E26,[2]С2.3!E16)</f>
        <v>65637</v>
      </c>
    </row>
    <row r="78" spans="1:3" ht="38.25" x14ac:dyDescent="0.2">
      <c r="A78" s="59" t="s">
        <v>113</v>
      </c>
      <c r="B78" s="69" t="s">
        <v>114</v>
      </c>
      <c r="C78" s="68">
        <f>IF([2]С2.3!E27&gt;0,[2]С2.3!E27,[2]С2.3!E17)</f>
        <v>31684</v>
      </c>
    </row>
    <row r="79" spans="1:3" ht="17.25" x14ac:dyDescent="0.2">
      <c r="A79" s="59" t="s">
        <v>115</v>
      </c>
      <c r="B79" s="33" t="s">
        <v>116</v>
      </c>
      <c r="C79" s="35">
        <f>[2]С2!F29</f>
        <v>9.5962865259740182E-2</v>
      </c>
    </row>
    <row r="80" spans="1:3" ht="30" x14ac:dyDescent="0.2">
      <c r="A80" s="59" t="s">
        <v>117</v>
      </c>
      <c r="B80" s="53" t="s">
        <v>118</v>
      </c>
      <c r="C80" s="70">
        <f>[2]С2!F30</f>
        <v>8.4029304029304031E-2</v>
      </c>
    </row>
    <row r="81" spans="1:3" ht="17.25" x14ac:dyDescent="0.2">
      <c r="A81" s="59" t="s">
        <v>119</v>
      </c>
      <c r="B81" s="71" t="s">
        <v>120</v>
      </c>
      <c r="C81" s="35">
        <f>[2]С2!F31</f>
        <v>0.13880000000000001</v>
      </c>
    </row>
    <row r="82" spans="1:3" s="63" customFormat="1" ht="18" thickBot="1" x14ac:dyDescent="0.25">
      <c r="A82" s="72" t="s">
        <v>121</v>
      </c>
      <c r="B82" s="73" t="s">
        <v>122</v>
      </c>
      <c r="C82" s="74">
        <f>[2]С2!F32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[2]С3!F14</f>
        <v>6075.6875084088233</v>
      </c>
    </row>
    <row r="86" spans="1:3" s="63" customFormat="1" ht="42.75" x14ac:dyDescent="0.2">
      <c r="A86" s="77" t="s">
        <v>127</v>
      </c>
      <c r="B86" s="53" t="s">
        <v>128</v>
      </c>
      <c r="C86" s="78">
        <f>[2]С3!F15</f>
        <v>0.2</v>
      </c>
    </row>
    <row r="87" spans="1:3" s="63" customFormat="1" ht="14.25" x14ac:dyDescent="0.2">
      <c r="A87" s="77" t="s">
        <v>129</v>
      </c>
      <c r="B87" s="79" t="s">
        <v>130</v>
      </c>
      <c r="C87" s="62">
        <f>[2]С3!F18</f>
        <v>15</v>
      </c>
    </row>
    <row r="88" spans="1:3" s="63" customFormat="1" ht="17.25" x14ac:dyDescent="0.2">
      <c r="A88" s="77" t="s">
        <v>131</v>
      </c>
      <c r="B88" s="33" t="s">
        <v>132</v>
      </c>
      <c r="C88" s="34">
        <f>[2]С3!F19</f>
        <v>3778.1614077800232</v>
      </c>
    </row>
    <row r="89" spans="1:3" s="63" customFormat="1" ht="55.5" x14ac:dyDescent="0.2">
      <c r="A89" s="77" t="s">
        <v>133</v>
      </c>
      <c r="B89" s="53" t="s">
        <v>134</v>
      </c>
      <c r="C89" s="80">
        <f>[2]С3!F20</f>
        <v>2.1999999999999999E-2</v>
      </c>
    </row>
    <row r="90" spans="1:3" s="63" customFormat="1" ht="14.25" x14ac:dyDescent="0.2">
      <c r="A90" s="77" t="s">
        <v>135</v>
      </c>
      <c r="B90" s="58" t="s">
        <v>81</v>
      </c>
      <c r="C90" s="62">
        <f>[2]С3!F21</f>
        <v>10</v>
      </c>
    </row>
    <row r="91" spans="1:3" s="63" customFormat="1" ht="17.25" x14ac:dyDescent="0.2">
      <c r="A91" s="77" t="s">
        <v>136</v>
      </c>
      <c r="B91" s="33" t="s">
        <v>137</v>
      </c>
      <c r="C91" s="34">
        <f>[2]С3!F22</f>
        <v>5.1961042686199193</v>
      </c>
    </row>
    <row r="92" spans="1:3" s="63" customFormat="1" ht="55.5" x14ac:dyDescent="0.2">
      <c r="A92" s="77" t="s">
        <v>138</v>
      </c>
      <c r="B92" s="53" t="s">
        <v>139</v>
      </c>
      <c r="C92" s="80">
        <f>[2]С3!F23</f>
        <v>3.0000000000000001E-3</v>
      </c>
    </row>
    <row r="93" spans="1:3" s="63" customFormat="1" ht="27.75" thickBot="1" x14ac:dyDescent="0.25">
      <c r="A93" s="81" t="s">
        <v>140</v>
      </c>
      <c r="B93" s="82" t="s">
        <v>141</v>
      </c>
      <c r="C93" s="83">
        <f>[2]С3!F24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[2]С4!F16</f>
        <v>1652.5</v>
      </c>
    </row>
    <row r="97" spans="1:3" ht="30" x14ac:dyDescent="0.2">
      <c r="A97" s="59" t="s">
        <v>146</v>
      </c>
      <c r="B97" s="58" t="s">
        <v>147</v>
      </c>
      <c r="C97" s="34">
        <f>[2]С4!F17</f>
        <v>73547</v>
      </c>
    </row>
    <row r="98" spans="1:3" ht="17.25" x14ac:dyDescent="0.2">
      <c r="A98" s="59" t="s">
        <v>148</v>
      </c>
      <c r="B98" s="58" t="s">
        <v>149</v>
      </c>
      <c r="C98" s="40">
        <f>[2]С4!F18</f>
        <v>0.02</v>
      </c>
    </row>
    <row r="99" spans="1:3" ht="30" x14ac:dyDescent="0.2">
      <c r="A99" s="59" t="s">
        <v>150</v>
      </c>
      <c r="B99" s="58" t="s">
        <v>151</v>
      </c>
      <c r="C99" s="34">
        <f>[2]С4!F19</f>
        <v>12104</v>
      </c>
    </row>
    <row r="100" spans="1:3" ht="28.5" x14ac:dyDescent="0.2">
      <c r="A100" s="59" t="s">
        <v>152</v>
      </c>
      <c r="B100" s="58" t="s">
        <v>153</v>
      </c>
      <c r="C100" s="40">
        <f>[2]С4!F20</f>
        <v>1.4999999999999999E-2</v>
      </c>
    </row>
    <row r="101" spans="1:3" ht="30" x14ac:dyDescent="0.2">
      <c r="A101" s="59" t="s">
        <v>154</v>
      </c>
      <c r="B101" s="33" t="s">
        <v>155</v>
      </c>
      <c r="C101" s="34">
        <f>[2]С4!F21</f>
        <v>1933.1949342509995</v>
      </c>
    </row>
    <row r="102" spans="1:3" ht="24" customHeight="1" x14ac:dyDescent="0.2">
      <c r="A102" s="59" t="s">
        <v>156</v>
      </c>
      <c r="B102" s="53" t="s">
        <v>157</v>
      </c>
      <c r="C102" s="85">
        <f>IF([2]С4.2!F8="да",[2]С4.2!D21,[2]С4.2!D15)</f>
        <v>0</v>
      </c>
    </row>
    <row r="103" spans="1:3" ht="68.25" x14ac:dyDescent="0.2">
      <c r="A103" s="59" t="s">
        <v>158</v>
      </c>
      <c r="B103" s="53" t="s">
        <v>159</v>
      </c>
      <c r="C103" s="34">
        <f>[2]С4!F22</f>
        <v>3.6112641666666665</v>
      </c>
    </row>
    <row r="104" spans="1:3" ht="30" x14ac:dyDescent="0.2">
      <c r="A104" s="59" t="s">
        <v>160</v>
      </c>
      <c r="B104" s="58" t="s">
        <v>161</v>
      </c>
      <c r="C104" s="34">
        <f>[2]С4!F23</f>
        <v>180</v>
      </c>
    </row>
    <row r="105" spans="1:3" ht="14.25" x14ac:dyDescent="0.2">
      <c r="A105" s="59" t="s">
        <v>162</v>
      </c>
      <c r="B105" s="53" t="s">
        <v>163</v>
      </c>
      <c r="C105" s="34">
        <f>[2]С4!F24</f>
        <v>8497.1999999999989</v>
      </c>
    </row>
    <row r="106" spans="1:3" ht="14.25" x14ac:dyDescent="0.2">
      <c r="A106" s="59" t="s">
        <v>164</v>
      </c>
      <c r="B106" s="58" t="s">
        <v>165</v>
      </c>
      <c r="C106" s="40">
        <f>[2]С4!F25</f>
        <v>0.35</v>
      </c>
    </row>
    <row r="107" spans="1:3" ht="17.25" x14ac:dyDescent="0.2">
      <c r="A107" s="59" t="s">
        <v>166</v>
      </c>
      <c r="B107" s="33" t="s">
        <v>167</v>
      </c>
      <c r="C107" s="34">
        <f>[2]С4!F26</f>
        <v>95.614225000000019</v>
      </c>
    </row>
    <row r="108" spans="1:3" ht="25.5" x14ac:dyDescent="0.2">
      <c r="A108" s="59" t="s">
        <v>168</v>
      </c>
      <c r="B108" s="53" t="s">
        <v>95</v>
      </c>
      <c r="C108" s="85">
        <f>[2]С4.3!E16</f>
        <v>0</v>
      </c>
    </row>
    <row r="109" spans="1:3" ht="25.5" x14ac:dyDescent="0.2">
      <c r="A109" s="59" t="s">
        <v>169</v>
      </c>
      <c r="B109" s="53" t="s">
        <v>170</v>
      </c>
      <c r="C109" s="34">
        <f>[2]С4.3!E17</f>
        <v>24.875000000000004</v>
      </c>
    </row>
    <row r="110" spans="1:3" ht="38.25" x14ac:dyDescent="0.2">
      <c r="A110" s="59" t="s">
        <v>171</v>
      </c>
      <c r="B110" s="53" t="s">
        <v>107</v>
      </c>
      <c r="C110" s="85">
        <f>[2]С4.3!E18</f>
        <v>0</v>
      </c>
    </row>
    <row r="111" spans="1:3" x14ac:dyDescent="0.2">
      <c r="A111" s="59" t="s">
        <v>172</v>
      </c>
      <c r="B111" s="53" t="s">
        <v>173</v>
      </c>
      <c r="C111" s="34">
        <f>[2]С4.3!E19</f>
        <v>41.06666666666667</v>
      </c>
    </row>
    <row r="112" spans="1:3" x14ac:dyDescent="0.2">
      <c r="A112" s="59" t="s">
        <v>174</v>
      </c>
      <c r="B112" s="58" t="s">
        <v>175</v>
      </c>
      <c r="C112" s="34">
        <f>[2]С4.3!E11</f>
        <v>1871</v>
      </c>
    </row>
    <row r="113" spans="1:3" x14ac:dyDescent="0.2">
      <c r="A113" s="59" t="s">
        <v>176</v>
      </c>
      <c r="B113" s="58" t="s">
        <v>177</v>
      </c>
      <c r="C113" s="52">
        <f>[2]С4.3!E12</f>
        <v>1636</v>
      </c>
    </row>
    <row r="114" spans="1:3" x14ac:dyDescent="0.2">
      <c r="A114" s="59" t="s">
        <v>178</v>
      </c>
      <c r="B114" s="58" t="s">
        <v>179</v>
      </c>
      <c r="C114" s="52">
        <f>[2]С4.3!E13</f>
        <v>204</v>
      </c>
    </row>
    <row r="115" spans="1:3" ht="30" x14ac:dyDescent="0.2">
      <c r="A115" s="59" t="s">
        <v>180</v>
      </c>
      <c r="B115" s="33" t="s">
        <v>181</v>
      </c>
      <c r="C115" s="34">
        <f>[2]С4!F27</f>
        <v>1413.5806587229636</v>
      </c>
    </row>
    <row r="116" spans="1:3" ht="25.5" x14ac:dyDescent="0.2">
      <c r="A116" s="59" t="s">
        <v>182</v>
      </c>
      <c r="B116" s="53" t="s">
        <v>183</v>
      </c>
      <c r="C116" s="34">
        <f>[2]С4!F28</f>
        <v>1085.6994306627985</v>
      </c>
    </row>
    <row r="117" spans="1:3" ht="42.75" x14ac:dyDescent="0.2">
      <c r="A117" s="59" t="s">
        <v>184</v>
      </c>
      <c r="B117" s="53" t="s">
        <v>185</v>
      </c>
      <c r="C117" s="34">
        <f>[2]С4!F29</f>
        <v>327.8812280601652</v>
      </c>
    </row>
    <row r="118" spans="1:3" ht="30" x14ac:dyDescent="0.2">
      <c r="A118" s="59" t="s">
        <v>186</v>
      </c>
      <c r="B118" s="39" t="s">
        <v>187</v>
      </c>
      <c r="C118" s="34">
        <f>[2]С4!F30</f>
        <v>1727.8545141464622</v>
      </c>
    </row>
    <row r="119" spans="1:3" ht="42.75" x14ac:dyDescent="0.2">
      <c r="A119" s="59" t="s">
        <v>188</v>
      </c>
      <c r="B119" s="86" t="s">
        <v>189</v>
      </c>
      <c r="C119" s="34">
        <f>[2]С4!F33</f>
        <v>998.15034031702157</v>
      </c>
    </row>
    <row r="120" spans="1:3" ht="30" x14ac:dyDescent="0.2">
      <c r="A120" s="59" t="s">
        <v>190</v>
      </c>
      <c r="B120" s="87" t="s">
        <v>191</v>
      </c>
      <c r="C120" s="34">
        <f>[2]С4!F35</f>
        <v>17.040680999999999</v>
      </c>
    </row>
    <row r="121" spans="1:3" ht="14.25" x14ac:dyDescent="0.2">
      <c r="A121" s="59" t="s">
        <v>192</v>
      </c>
      <c r="B121" s="56" t="s">
        <v>193</v>
      </c>
      <c r="C121" s="34">
        <f>[2]С4!F36</f>
        <v>14319.9</v>
      </c>
    </row>
    <row r="122" spans="1:3" ht="28.5" thickBot="1" x14ac:dyDescent="0.25">
      <c r="A122" s="72" t="s">
        <v>194</v>
      </c>
      <c r="B122" s="88" t="s">
        <v>195</v>
      </c>
      <c r="C122" s="83">
        <f>[2]С4!F37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[2]С5!F17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[2]С2!F37</f>
        <v>20.818139999999996</v>
      </c>
    </row>
    <row r="136" spans="1:3" ht="14.25" x14ac:dyDescent="0.2">
      <c r="A136" s="59" t="s">
        <v>217</v>
      </c>
      <c r="B136" s="101" t="s">
        <v>218</v>
      </c>
      <c r="C136" s="34">
        <f>[2]С2!F38</f>
        <v>7</v>
      </c>
    </row>
    <row r="137" spans="1:3" ht="17.25" x14ac:dyDescent="0.2">
      <c r="A137" s="59" t="s">
        <v>219</v>
      </c>
      <c r="B137" s="101" t="s">
        <v>220</v>
      </c>
      <c r="C137" s="34">
        <f>[2]С2!F40</f>
        <v>0.97</v>
      </c>
    </row>
    <row r="138" spans="1:3" ht="15" thickBot="1" x14ac:dyDescent="0.25">
      <c r="A138" s="72" t="s">
        <v>221</v>
      </c>
      <c r="B138" s="102" t="s">
        <v>222</v>
      </c>
      <c r="C138" s="46">
        <f>[2]С2!F42</f>
        <v>0.35</v>
      </c>
    </row>
    <row r="139" spans="1:3" s="89" customFormat="1" ht="13.5" thickBot="1" x14ac:dyDescent="0.25">
      <c r="A139" s="47"/>
      <c r="B139" s="75"/>
      <c r="C139" s="15"/>
    </row>
    <row r="140" spans="1:3" ht="30" x14ac:dyDescent="0.2">
      <c r="A140" s="84" t="s">
        <v>223</v>
      </c>
      <c r="B140" s="103" t="s">
        <v>224</v>
      </c>
      <c r="C140" s="104">
        <f>[2]С2!F35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[2]С2.5!$E$11</f>
        <v>-2.9000000000000026E-2</v>
      </c>
    </row>
    <row r="144" spans="1:3" x14ac:dyDescent="0.2">
      <c r="A144" s="105"/>
      <c r="B144" s="110">
        <f>B143+1</f>
        <v>2021</v>
      </c>
      <c r="C144" s="111">
        <f>[2]С2.5!$F$11</f>
        <v>0.245</v>
      </c>
    </row>
    <row r="145" spans="1:3" x14ac:dyDescent="0.2">
      <c r="A145" s="105"/>
      <c r="B145" s="110">
        <f t="shared" ref="B145:B208" si="0">B144+1</f>
        <v>2022</v>
      </c>
      <c r="C145" s="111">
        <f>[2]С2.5!$G$11</f>
        <v>0.114</v>
      </c>
    </row>
    <row r="146" spans="1:3" ht="13.5" thickBot="1" x14ac:dyDescent="0.25">
      <c r="A146" s="105"/>
      <c r="B146" s="112">
        <f t="shared" si="0"/>
        <v>2023</v>
      </c>
      <c r="C146" s="113">
        <f>[2]С2.5!$H$11</f>
        <v>2.4E-2</v>
      </c>
    </row>
    <row r="147" spans="1:3" x14ac:dyDescent="0.2">
      <c r="A147" s="105"/>
      <c r="B147" s="114">
        <f t="shared" si="0"/>
        <v>2024</v>
      </c>
      <c r="C147" s="115">
        <f>[2]С2.5!$I$11</f>
        <v>8.5999999999999993E-2</v>
      </c>
    </row>
    <row r="148" spans="1:3" hidden="1" x14ac:dyDescent="0.2">
      <c r="A148" s="105"/>
      <c r="B148" s="110">
        <f t="shared" si="0"/>
        <v>2025</v>
      </c>
      <c r="C148" s="111">
        <f>[2]С2.5!$J$11</f>
        <v>0.21215960863291</v>
      </c>
    </row>
    <row r="149" spans="1:3" hidden="1" x14ac:dyDescent="0.2">
      <c r="A149" s="105"/>
      <c r="B149" s="110">
        <f t="shared" si="0"/>
        <v>2026</v>
      </c>
      <c r="C149" s="111">
        <f>[2]С2.5!$K$11</f>
        <v>3.5813361771260002E-2</v>
      </c>
    </row>
    <row r="150" spans="1:3" hidden="1" x14ac:dyDescent="0.2">
      <c r="A150" s="105"/>
      <c r="B150" s="110">
        <f t="shared" si="0"/>
        <v>2027</v>
      </c>
      <c r="C150" s="111">
        <f>[2]С2.5!$L$11</f>
        <v>3.2682303599220003E-2</v>
      </c>
    </row>
    <row r="151" spans="1:3" hidden="1" x14ac:dyDescent="0.2">
      <c r="A151" s="105"/>
      <c r="B151" s="110">
        <f t="shared" si="0"/>
        <v>2028</v>
      </c>
      <c r="C151" s="111">
        <f>[2]С2.5!$M$11</f>
        <v>0</v>
      </c>
    </row>
    <row r="152" spans="1:3" hidden="1" x14ac:dyDescent="0.2">
      <c r="A152" s="105"/>
      <c r="B152" s="110">
        <f t="shared" si="0"/>
        <v>2029</v>
      </c>
      <c r="C152" s="111">
        <f>[2]С2.5!$N$11</f>
        <v>0</v>
      </c>
    </row>
    <row r="153" spans="1:3" hidden="1" x14ac:dyDescent="0.2">
      <c r="A153" s="105"/>
      <c r="B153" s="110">
        <f t="shared" si="0"/>
        <v>2030</v>
      </c>
      <c r="C153" s="111">
        <f>[2]С2.5!$O$11</f>
        <v>0</v>
      </c>
    </row>
    <row r="154" spans="1:3" hidden="1" x14ac:dyDescent="0.2">
      <c r="A154" s="105"/>
      <c r="B154" s="110">
        <f t="shared" si="0"/>
        <v>2031</v>
      </c>
      <c r="C154" s="111">
        <f>[2]С2.5!$P$11</f>
        <v>0</v>
      </c>
    </row>
    <row r="155" spans="1:3" hidden="1" x14ac:dyDescent="0.2">
      <c r="A155" s="89"/>
      <c r="B155" s="110">
        <f t="shared" si="0"/>
        <v>2032</v>
      </c>
      <c r="C155" s="111">
        <f>[2]С2.5!$Q$11</f>
        <v>0</v>
      </c>
    </row>
    <row r="156" spans="1:3" hidden="1" x14ac:dyDescent="0.2">
      <c r="A156" s="89"/>
      <c r="B156" s="110">
        <f t="shared" si="0"/>
        <v>2033</v>
      </c>
      <c r="C156" s="111">
        <f>[2]С2.5!$R$11</f>
        <v>0</v>
      </c>
    </row>
    <row r="157" spans="1:3" hidden="1" x14ac:dyDescent="0.2">
      <c r="B157" s="110">
        <f t="shared" si="0"/>
        <v>2034</v>
      </c>
      <c r="C157" s="111">
        <f>[2]С2.5!$S$11</f>
        <v>0</v>
      </c>
    </row>
    <row r="158" spans="1:3" hidden="1" x14ac:dyDescent="0.2">
      <c r="B158" s="110">
        <f t="shared" si="0"/>
        <v>2035</v>
      </c>
      <c r="C158" s="111">
        <f>[2]С2.5!$T$11</f>
        <v>0</v>
      </c>
    </row>
    <row r="159" spans="1:3" hidden="1" x14ac:dyDescent="0.2">
      <c r="B159" s="110">
        <f t="shared" si="0"/>
        <v>2036</v>
      </c>
      <c r="C159" s="111">
        <f>[2]С2.5!$U$11</f>
        <v>0</v>
      </c>
    </row>
    <row r="160" spans="1:3" hidden="1" x14ac:dyDescent="0.2">
      <c r="B160" s="110">
        <f t="shared" si="0"/>
        <v>2037</v>
      </c>
      <c r="C160" s="111">
        <f>[2]С2.5!$V$11</f>
        <v>0</v>
      </c>
    </row>
    <row r="161" spans="2:3" hidden="1" x14ac:dyDescent="0.2">
      <c r="B161" s="110">
        <f t="shared" si="0"/>
        <v>2038</v>
      </c>
      <c r="C161" s="111">
        <f>[2]С2.5!$W$11</f>
        <v>0</v>
      </c>
    </row>
    <row r="162" spans="2:3" hidden="1" x14ac:dyDescent="0.2">
      <c r="B162" s="110">
        <f t="shared" si="0"/>
        <v>2039</v>
      </c>
      <c r="C162" s="111">
        <f>[2]С2.5!$X$11</f>
        <v>0</v>
      </c>
    </row>
    <row r="163" spans="2:3" hidden="1" x14ac:dyDescent="0.2">
      <c r="B163" s="110">
        <f t="shared" si="0"/>
        <v>2040</v>
      </c>
      <c r="C163" s="111">
        <f>[2]С2.5!$Y$11</f>
        <v>0</v>
      </c>
    </row>
    <row r="164" spans="2:3" hidden="1" x14ac:dyDescent="0.2">
      <c r="B164" s="110">
        <f t="shared" si="0"/>
        <v>2041</v>
      </c>
      <c r="C164" s="111">
        <f>[2]С2.5!$Z$11</f>
        <v>0</v>
      </c>
    </row>
    <row r="165" spans="2:3" hidden="1" x14ac:dyDescent="0.2">
      <c r="B165" s="110">
        <f t="shared" si="0"/>
        <v>2042</v>
      </c>
      <c r="C165" s="111">
        <f>[2]С2.5!$AA$11</f>
        <v>0</v>
      </c>
    </row>
    <row r="166" spans="2:3" hidden="1" x14ac:dyDescent="0.2">
      <c r="B166" s="110">
        <f t="shared" si="0"/>
        <v>2043</v>
      </c>
      <c r="C166" s="111">
        <f>[2]С2.5!$AB$11</f>
        <v>0</v>
      </c>
    </row>
    <row r="167" spans="2:3" hidden="1" x14ac:dyDescent="0.2">
      <c r="B167" s="110">
        <f t="shared" si="0"/>
        <v>2044</v>
      </c>
      <c r="C167" s="111">
        <f>[2]С2.5!$AC$11</f>
        <v>0</v>
      </c>
    </row>
    <row r="168" spans="2:3" hidden="1" x14ac:dyDescent="0.2">
      <c r="B168" s="110">
        <f t="shared" si="0"/>
        <v>2045</v>
      </c>
      <c r="C168" s="111">
        <f>[2]С2.5!$AD$11</f>
        <v>0</v>
      </c>
    </row>
    <row r="169" spans="2:3" hidden="1" x14ac:dyDescent="0.2">
      <c r="B169" s="110">
        <f t="shared" si="0"/>
        <v>2046</v>
      </c>
      <c r="C169" s="111">
        <f>[2]С2.5!$AE$11</f>
        <v>0</v>
      </c>
    </row>
    <row r="170" spans="2:3" hidden="1" x14ac:dyDescent="0.2">
      <c r="B170" s="110">
        <f t="shared" si="0"/>
        <v>2047</v>
      </c>
      <c r="C170" s="111">
        <f>[2]С2.5!$AF$11</f>
        <v>0</v>
      </c>
    </row>
    <row r="171" spans="2:3" hidden="1" x14ac:dyDescent="0.2">
      <c r="B171" s="110">
        <f t="shared" si="0"/>
        <v>2048</v>
      </c>
      <c r="C171" s="111">
        <f>[2]С2.5!$AG$11</f>
        <v>0</v>
      </c>
    </row>
    <row r="172" spans="2:3" hidden="1" x14ac:dyDescent="0.2">
      <c r="B172" s="110">
        <f t="shared" si="0"/>
        <v>2049</v>
      </c>
      <c r="C172" s="111">
        <f>[2]С2.5!$AH$11</f>
        <v>0</v>
      </c>
    </row>
    <row r="173" spans="2:3" hidden="1" x14ac:dyDescent="0.2">
      <c r="B173" s="110">
        <f t="shared" si="0"/>
        <v>2050</v>
      </c>
      <c r="C173" s="111">
        <f>[2]С2.5!$AI$11</f>
        <v>0</v>
      </c>
    </row>
    <row r="174" spans="2:3" hidden="1" x14ac:dyDescent="0.2">
      <c r="B174" s="110">
        <f t="shared" si="0"/>
        <v>2051</v>
      </c>
      <c r="C174" s="111">
        <f>[2]С2.5!$AJ$11</f>
        <v>0</v>
      </c>
    </row>
    <row r="175" spans="2:3" hidden="1" x14ac:dyDescent="0.2">
      <c r="B175" s="110">
        <f t="shared" si="0"/>
        <v>2052</v>
      </c>
      <c r="C175" s="111">
        <f>[2]С2.5!$AK$11</f>
        <v>0</v>
      </c>
    </row>
    <row r="176" spans="2:3" hidden="1" x14ac:dyDescent="0.2">
      <c r="B176" s="110">
        <f t="shared" si="0"/>
        <v>2053</v>
      </c>
      <c r="C176" s="111">
        <f>[2]С2.5!$AL$11</f>
        <v>0</v>
      </c>
    </row>
    <row r="177" spans="2:3" hidden="1" x14ac:dyDescent="0.2">
      <c r="B177" s="110">
        <f t="shared" si="0"/>
        <v>2054</v>
      </c>
      <c r="C177" s="111">
        <f>[2]С2.5!$AM$11</f>
        <v>0</v>
      </c>
    </row>
    <row r="178" spans="2:3" hidden="1" x14ac:dyDescent="0.2">
      <c r="B178" s="110">
        <f t="shared" si="0"/>
        <v>2055</v>
      </c>
      <c r="C178" s="111">
        <f>[2]С2.5!$AN$11</f>
        <v>0</v>
      </c>
    </row>
    <row r="179" spans="2:3" hidden="1" x14ac:dyDescent="0.2">
      <c r="B179" s="110">
        <f t="shared" si="0"/>
        <v>2056</v>
      </c>
      <c r="C179" s="111">
        <f>[2]С2.5!$AO$11</f>
        <v>0</v>
      </c>
    </row>
    <row r="180" spans="2:3" hidden="1" x14ac:dyDescent="0.2">
      <c r="B180" s="110">
        <f t="shared" si="0"/>
        <v>2057</v>
      </c>
      <c r="C180" s="111">
        <f>[2]С2.5!$AP$11</f>
        <v>0</v>
      </c>
    </row>
    <row r="181" spans="2:3" hidden="1" x14ac:dyDescent="0.2">
      <c r="B181" s="110">
        <f t="shared" si="0"/>
        <v>2058</v>
      </c>
      <c r="C181" s="111">
        <f>[2]С2.5!$AQ$11</f>
        <v>0</v>
      </c>
    </row>
    <row r="182" spans="2:3" hidden="1" x14ac:dyDescent="0.2">
      <c r="B182" s="110">
        <f t="shared" si="0"/>
        <v>2059</v>
      </c>
      <c r="C182" s="111">
        <f>[2]С2.5!$AR$11</f>
        <v>0</v>
      </c>
    </row>
    <row r="183" spans="2:3" hidden="1" x14ac:dyDescent="0.2">
      <c r="B183" s="110">
        <f t="shared" si="0"/>
        <v>2060</v>
      </c>
      <c r="C183" s="111">
        <f>[2]С2.5!$AS$11</f>
        <v>0</v>
      </c>
    </row>
    <row r="184" spans="2:3" hidden="1" x14ac:dyDescent="0.2">
      <c r="B184" s="110">
        <f t="shared" si="0"/>
        <v>2061</v>
      </c>
      <c r="C184" s="111">
        <f>[2]С2.5!$AT$11</f>
        <v>0</v>
      </c>
    </row>
    <row r="185" spans="2:3" hidden="1" x14ac:dyDescent="0.2">
      <c r="B185" s="110">
        <f t="shared" si="0"/>
        <v>2062</v>
      </c>
      <c r="C185" s="111">
        <f>[2]С2.5!$AU$11</f>
        <v>0</v>
      </c>
    </row>
    <row r="186" spans="2:3" hidden="1" x14ac:dyDescent="0.2">
      <c r="B186" s="110">
        <f t="shared" si="0"/>
        <v>2063</v>
      </c>
      <c r="C186" s="111">
        <f>[2]С2.5!$AV$11</f>
        <v>0</v>
      </c>
    </row>
    <row r="187" spans="2:3" hidden="1" x14ac:dyDescent="0.2">
      <c r="B187" s="110">
        <f t="shared" si="0"/>
        <v>2064</v>
      </c>
      <c r="C187" s="111">
        <f>[2]С2.5!$AW$11</f>
        <v>0</v>
      </c>
    </row>
    <row r="188" spans="2:3" hidden="1" x14ac:dyDescent="0.2">
      <c r="B188" s="110">
        <f t="shared" si="0"/>
        <v>2065</v>
      </c>
      <c r="C188" s="111">
        <f>[2]С2.5!$AX$11</f>
        <v>0</v>
      </c>
    </row>
    <row r="189" spans="2:3" hidden="1" x14ac:dyDescent="0.2">
      <c r="B189" s="110">
        <f t="shared" si="0"/>
        <v>2066</v>
      </c>
      <c r="C189" s="111">
        <f>[2]С2.5!$AY$11</f>
        <v>0</v>
      </c>
    </row>
    <row r="190" spans="2:3" hidden="1" x14ac:dyDescent="0.2">
      <c r="B190" s="110">
        <f t="shared" si="0"/>
        <v>2067</v>
      </c>
      <c r="C190" s="111">
        <f>[2]С2.5!$AZ$11</f>
        <v>0</v>
      </c>
    </row>
    <row r="191" spans="2:3" hidden="1" x14ac:dyDescent="0.2">
      <c r="B191" s="110">
        <f t="shared" si="0"/>
        <v>2068</v>
      </c>
      <c r="C191" s="111">
        <f>[2]С2.5!$BA$11</f>
        <v>0</v>
      </c>
    </row>
    <row r="192" spans="2:3" hidden="1" x14ac:dyDescent="0.2">
      <c r="B192" s="110">
        <f t="shared" si="0"/>
        <v>2069</v>
      </c>
      <c r="C192" s="111">
        <f>[2]С2.5!$BB$11</f>
        <v>0</v>
      </c>
    </row>
    <row r="193" spans="2:3" hidden="1" x14ac:dyDescent="0.2">
      <c r="B193" s="110">
        <f t="shared" si="0"/>
        <v>2070</v>
      </c>
      <c r="C193" s="111">
        <f>[2]С2.5!$BC$11</f>
        <v>0</v>
      </c>
    </row>
    <row r="194" spans="2:3" hidden="1" x14ac:dyDescent="0.2">
      <c r="B194" s="110">
        <f t="shared" si="0"/>
        <v>2071</v>
      </c>
      <c r="C194" s="111">
        <f>[2]С2.5!$BD$11</f>
        <v>0</v>
      </c>
    </row>
    <row r="195" spans="2:3" hidden="1" x14ac:dyDescent="0.2">
      <c r="B195" s="110">
        <f t="shared" si="0"/>
        <v>2072</v>
      </c>
      <c r="C195" s="111">
        <f>[2]С2.5!$BE$11</f>
        <v>0</v>
      </c>
    </row>
    <row r="196" spans="2:3" hidden="1" x14ac:dyDescent="0.2">
      <c r="B196" s="110">
        <f t="shared" si="0"/>
        <v>2073</v>
      </c>
      <c r="C196" s="111">
        <f>[2]С2.5!$BF$11</f>
        <v>0</v>
      </c>
    </row>
    <row r="197" spans="2:3" hidden="1" x14ac:dyDescent="0.2">
      <c r="B197" s="110">
        <f t="shared" si="0"/>
        <v>2074</v>
      </c>
      <c r="C197" s="111">
        <f>[2]С2.5!$BG$11</f>
        <v>0</v>
      </c>
    </row>
    <row r="198" spans="2:3" hidden="1" x14ac:dyDescent="0.2">
      <c r="B198" s="110">
        <f t="shared" si="0"/>
        <v>2075</v>
      </c>
      <c r="C198" s="111">
        <f>[2]С2.5!$BH$11</f>
        <v>0</v>
      </c>
    </row>
    <row r="199" spans="2:3" hidden="1" x14ac:dyDescent="0.2">
      <c r="B199" s="110">
        <f t="shared" si="0"/>
        <v>2076</v>
      </c>
      <c r="C199" s="111">
        <f>[2]С2.5!$BI$11</f>
        <v>0</v>
      </c>
    </row>
    <row r="200" spans="2:3" hidden="1" x14ac:dyDescent="0.2">
      <c r="B200" s="110">
        <f t="shared" si="0"/>
        <v>2077</v>
      </c>
      <c r="C200" s="111">
        <f>[2]С2.5!$BJ$11</f>
        <v>0</v>
      </c>
    </row>
    <row r="201" spans="2:3" hidden="1" x14ac:dyDescent="0.2">
      <c r="B201" s="110">
        <f t="shared" si="0"/>
        <v>2078</v>
      </c>
      <c r="C201" s="111">
        <f>[2]С2.5!$BK$11</f>
        <v>0</v>
      </c>
    </row>
    <row r="202" spans="2:3" hidden="1" x14ac:dyDescent="0.2">
      <c r="B202" s="110">
        <f t="shared" si="0"/>
        <v>2079</v>
      </c>
      <c r="C202" s="111">
        <f>[2]С2.5!$BL$11</f>
        <v>0</v>
      </c>
    </row>
    <row r="203" spans="2:3" hidden="1" x14ac:dyDescent="0.2">
      <c r="B203" s="110">
        <f t="shared" si="0"/>
        <v>2080</v>
      </c>
      <c r="C203" s="111">
        <f>[2]С2.5!$BM$11</f>
        <v>0</v>
      </c>
    </row>
    <row r="204" spans="2:3" hidden="1" x14ac:dyDescent="0.2">
      <c r="B204" s="110">
        <f t="shared" si="0"/>
        <v>2081</v>
      </c>
      <c r="C204" s="111">
        <f>[2]С2.5!$BN$11</f>
        <v>0</v>
      </c>
    </row>
    <row r="205" spans="2:3" hidden="1" x14ac:dyDescent="0.2">
      <c r="B205" s="110">
        <f t="shared" si="0"/>
        <v>2082</v>
      </c>
      <c r="C205" s="111">
        <f>[2]С2.5!$BO$11</f>
        <v>0</v>
      </c>
    </row>
    <row r="206" spans="2:3" hidden="1" x14ac:dyDescent="0.2">
      <c r="B206" s="110">
        <f t="shared" si="0"/>
        <v>2083</v>
      </c>
      <c r="C206" s="111">
        <f>[2]С2.5!$BP$11</f>
        <v>0</v>
      </c>
    </row>
    <row r="207" spans="2:3" hidden="1" x14ac:dyDescent="0.2">
      <c r="B207" s="110">
        <f t="shared" si="0"/>
        <v>2084</v>
      </c>
      <c r="C207" s="111">
        <f>[2]С2.5!$BQ$11</f>
        <v>0</v>
      </c>
    </row>
    <row r="208" spans="2:3" hidden="1" x14ac:dyDescent="0.2">
      <c r="B208" s="110">
        <f t="shared" si="0"/>
        <v>2085</v>
      </c>
      <c r="C208" s="111">
        <f>[2]С2.5!$BR$11</f>
        <v>0</v>
      </c>
    </row>
    <row r="209" spans="2:3" hidden="1" x14ac:dyDescent="0.2">
      <c r="B209" s="110">
        <f t="shared" ref="B209:B223" si="1">B208+1</f>
        <v>2086</v>
      </c>
      <c r="C209" s="111">
        <f>[2]С2.5!$BS$11</f>
        <v>0</v>
      </c>
    </row>
    <row r="210" spans="2:3" hidden="1" x14ac:dyDescent="0.2">
      <c r="B210" s="110">
        <f t="shared" si="1"/>
        <v>2087</v>
      </c>
      <c r="C210" s="111">
        <f>[2]С2.5!$BT$11</f>
        <v>0</v>
      </c>
    </row>
    <row r="211" spans="2:3" hidden="1" x14ac:dyDescent="0.2">
      <c r="B211" s="110">
        <f t="shared" si="1"/>
        <v>2088</v>
      </c>
      <c r="C211" s="111">
        <f>[2]С2.5!$BU$11</f>
        <v>0</v>
      </c>
    </row>
    <row r="212" spans="2:3" hidden="1" x14ac:dyDescent="0.2">
      <c r="B212" s="110">
        <f t="shared" si="1"/>
        <v>2089</v>
      </c>
      <c r="C212" s="111">
        <f>[2]С2.5!$BV$11</f>
        <v>0</v>
      </c>
    </row>
    <row r="213" spans="2:3" hidden="1" x14ac:dyDescent="0.2">
      <c r="B213" s="110">
        <f t="shared" si="1"/>
        <v>2090</v>
      </c>
      <c r="C213" s="111">
        <f>[2]С2.5!$BW$11</f>
        <v>0</v>
      </c>
    </row>
    <row r="214" spans="2:3" hidden="1" x14ac:dyDescent="0.2">
      <c r="B214" s="110">
        <f t="shared" si="1"/>
        <v>2091</v>
      </c>
      <c r="C214" s="111">
        <f>[2]С2.5!$BX$11</f>
        <v>0</v>
      </c>
    </row>
    <row r="215" spans="2:3" hidden="1" x14ac:dyDescent="0.2">
      <c r="B215" s="110">
        <f t="shared" si="1"/>
        <v>2092</v>
      </c>
      <c r="C215" s="111">
        <f>[2]С2.5!$BY$11</f>
        <v>0</v>
      </c>
    </row>
    <row r="216" spans="2:3" hidden="1" x14ac:dyDescent="0.2">
      <c r="B216" s="110">
        <f t="shared" si="1"/>
        <v>2093</v>
      </c>
      <c r="C216" s="111">
        <f>[2]С2.5!$BZ$11</f>
        <v>0</v>
      </c>
    </row>
    <row r="217" spans="2:3" hidden="1" x14ac:dyDescent="0.2">
      <c r="B217" s="110">
        <f t="shared" si="1"/>
        <v>2094</v>
      </c>
      <c r="C217" s="111">
        <f>[2]С2.5!$CA$11</f>
        <v>0</v>
      </c>
    </row>
    <row r="218" spans="2:3" hidden="1" x14ac:dyDescent="0.2">
      <c r="B218" s="110">
        <f t="shared" si="1"/>
        <v>2095</v>
      </c>
      <c r="C218" s="111">
        <f>[2]С2.5!$CB$11</f>
        <v>0</v>
      </c>
    </row>
    <row r="219" spans="2:3" hidden="1" x14ac:dyDescent="0.2">
      <c r="B219" s="110">
        <f t="shared" si="1"/>
        <v>2096</v>
      </c>
      <c r="C219" s="111">
        <f>[2]С2.5!$CC$11</f>
        <v>0</v>
      </c>
    </row>
    <row r="220" spans="2:3" hidden="1" x14ac:dyDescent="0.2">
      <c r="B220" s="110">
        <f t="shared" si="1"/>
        <v>2097</v>
      </c>
      <c r="C220" s="111">
        <f>[2]С2.5!$CD$11</f>
        <v>0</v>
      </c>
    </row>
    <row r="221" spans="2:3" hidden="1" x14ac:dyDescent="0.2">
      <c r="B221" s="110">
        <f t="shared" si="1"/>
        <v>2098</v>
      </c>
      <c r="C221" s="111">
        <f>[2]С2.5!$CE$11</f>
        <v>0</v>
      </c>
    </row>
    <row r="222" spans="2:3" hidden="1" x14ac:dyDescent="0.2">
      <c r="B222" s="110">
        <f t="shared" si="1"/>
        <v>2099</v>
      </c>
      <c r="C222" s="111">
        <f>[2]С2.5!$CF$11</f>
        <v>0</v>
      </c>
    </row>
    <row r="223" spans="2:3" ht="13.5" hidden="1" thickBot="1" x14ac:dyDescent="0.25">
      <c r="B223" s="112">
        <f t="shared" si="1"/>
        <v>2100</v>
      </c>
      <c r="C223" s="113">
        <f>[2]С2.5!$CG$11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4" width="9.140625" style="2"/>
    <col min="245" max="245" width="3.5703125" style="2" customWidth="1"/>
    <col min="246" max="246" width="96.85546875" style="2" customWidth="1"/>
    <col min="247" max="247" width="30.85546875" style="2" customWidth="1"/>
    <col min="248" max="248" width="12.5703125" style="2" customWidth="1"/>
    <col min="249" max="249" width="5.140625" style="2" customWidth="1"/>
    <col min="250" max="250" width="9.140625" style="2"/>
    <col min="251" max="251" width="4.85546875" style="2" customWidth="1"/>
    <col min="252" max="252" width="30.5703125" style="2" customWidth="1"/>
    <col min="253" max="253" width="33.85546875" style="2" customWidth="1"/>
    <col min="254" max="254" width="5.140625" style="2" customWidth="1"/>
    <col min="255" max="256" width="17.5703125" style="2" customWidth="1"/>
    <col min="257" max="500" width="9.140625" style="2"/>
    <col min="501" max="501" width="3.5703125" style="2" customWidth="1"/>
    <col min="502" max="502" width="96.85546875" style="2" customWidth="1"/>
    <col min="503" max="503" width="30.85546875" style="2" customWidth="1"/>
    <col min="504" max="504" width="12.5703125" style="2" customWidth="1"/>
    <col min="505" max="505" width="5.140625" style="2" customWidth="1"/>
    <col min="506" max="506" width="9.140625" style="2"/>
    <col min="507" max="507" width="4.85546875" style="2" customWidth="1"/>
    <col min="508" max="508" width="30.5703125" style="2" customWidth="1"/>
    <col min="509" max="509" width="33.85546875" style="2" customWidth="1"/>
    <col min="510" max="510" width="5.140625" style="2" customWidth="1"/>
    <col min="511" max="512" width="17.5703125" style="2" customWidth="1"/>
    <col min="513" max="756" width="9.140625" style="2"/>
    <col min="757" max="757" width="3.5703125" style="2" customWidth="1"/>
    <col min="758" max="758" width="96.85546875" style="2" customWidth="1"/>
    <col min="759" max="759" width="30.85546875" style="2" customWidth="1"/>
    <col min="760" max="760" width="12.5703125" style="2" customWidth="1"/>
    <col min="761" max="761" width="5.140625" style="2" customWidth="1"/>
    <col min="762" max="762" width="9.140625" style="2"/>
    <col min="763" max="763" width="4.85546875" style="2" customWidth="1"/>
    <col min="764" max="764" width="30.5703125" style="2" customWidth="1"/>
    <col min="765" max="765" width="33.85546875" style="2" customWidth="1"/>
    <col min="766" max="766" width="5.140625" style="2" customWidth="1"/>
    <col min="767" max="768" width="17.5703125" style="2" customWidth="1"/>
    <col min="769" max="1012" width="9.140625" style="2"/>
    <col min="1013" max="1013" width="3.5703125" style="2" customWidth="1"/>
    <col min="1014" max="1014" width="96.85546875" style="2" customWidth="1"/>
    <col min="1015" max="1015" width="30.85546875" style="2" customWidth="1"/>
    <col min="1016" max="1016" width="12.5703125" style="2" customWidth="1"/>
    <col min="1017" max="1017" width="5.140625" style="2" customWidth="1"/>
    <col min="1018" max="1018" width="9.140625" style="2"/>
    <col min="1019" max="1019" width="4.85546875" style="2" customWidth="1"/>
    <col min="1020" max="1020" width="30.5703125" style="2" customWidth="1"/>
    <col min="1021" max="1021" width="33.85546875" style="2" customWidth="1"/>
    <col min="1022" max="1022" width="5.140625" style="2" customWidth="1"/>
    <col min="1023" max="1024" width="17.5703125" style="2" customWidth="1"/>
    <col min="1025" max="1268" width="9.140625" style="2"/>
    <col min="1269" max="1269" width="3.5703125" style="2" customWidth="1"/>
    <col min="1270" max="1270" width="96.85546875" style="2" customWidth="1"/>
    <col min="1271" max="1271" width="30.85546875" style="2" customWidth="1"/>
    <col min="1272" max="1272" width="12.5703125" style="2" customWidth="1"/>
    <col min="1273" max="1273" width="5.140625" style="2" customWidth="1"/>
    <col min="1274" max="1274" width="9.140625" style="2"/>
    <col min="1275" max="1275" width="4.85546875" style="2" customWidth="1"/>
    <col min="1276" max="1276" width="30.5703125" style="2" customWidth="1"/>
    <col min="1277" max="1277" width="33.85546875" style="2" customWidth="1"/>
    <col min="1278" max="1278" width="5.140625" style="2" customWidth="1"/>
    <col min="1279" max="1280" width="17.5703125" style="2" customWidth="1"/>
    <col min="1281" max="1524" width="9.140625" style="2"/>
    <col min="1525" max="1525" width="3.5703125" style="2" customWidth="1"/>
    <col min="1526" max="1526" width="96.85546875" style="2" customWidth="1"/>
    <col min="1527" max="1527" width="30.85546875" style="2" customWidth="1"/>
    <col min="1528" max="1528" width="12.5703125" style="2" customWidth="1"/>
    <col min="1529" max="1529" width="5.140625" style="2" customWidth="1"/>
    <col min="1530" max="1530" width="9.140625" style="2"/>
    <col min="1531" max="1531" width="4.85546875" style="2" customWidth="1"/>
    <col min="1532" max="1532" width="30.5703125" style="2" customWidth="1"/>
    <col min="1533" max="1533" width="33.85546875" style="2" customWidth="1"/>
    <col min="1534" max="1534" width="5.140625" style="2" customWidth="1"/>
    <col min="1535" max="1536" width="17.5703125" style="2" customWidth="1"/>
    <col min="1537" max="1780" width="9.140625" style="2"/>
    <col min="1781" max="1781" width="3.5703125" style="2" customWidth="1"/>
    <col min="1782" max="1782" width="96.85546875" style="2" customWidth="1"/>
    <col min="1783" max="1783" width="30.85546875" style="2" customWidth="1"/>
    <col min="1784" max="1784" width="12.5703125" style="2" customWidth="1"/>
    <col min="1785" max="1785" width="5.140625" style="2" customWidth="1"/>
    <col min="1786" max="1786" width="9.140625" style="2"/>
    <col min="1787" max="1787" width="4.85546875" style="2" customWidth="1"/>
    <col min="1788" max="1788" width="30.5703125" style="2" customWidth="1"/>
    <col min="1789" max="1789" width="33.85546875" style="2" customWidth="1"/>
    <col min="1790" max="1790" width="5.140625" style="2" customWidth="1"/>
    <col min="1791" max="1792" width="17.5703125" style="2" customWidth="1"/>
    <col min="1793" max="2036" width="9.140625" style="2"/>
    <col min="2037" max="2037" width="3.5703125" style="2" customWidth="1"/>
    <col min="2038" max="2038" width="96.85546875" style="2" customWidth="1"/>
    <col min="2039" max="2039" width="30.85546875" style="2" customWidth="1"/>
    <col min="2040" max="2040" width="12.5703125" style="2" customWidth="1"/>
    <col min="2041" max="2041" width="5.140625" style="2" customWidth="1"/>
    <col min="2042" max="2042" width="9.140625" style="2"/>
    <col min="2043" max="2043" width="4.85546875" style="2" customWidth="1"/>
    <col min="2044" max="2044" width="30.5703125" style="2" customWidth="1"/>
    <col min="2045" max="2045" width="33.85546875" style="2" customWidth="1"/>
    <col min="2046" max="2046" width="5.140625" style="2" customWidth="1"/>
    <col min="2047" max="2048" width="17.5703125" style="2" customWidth="1"/>
    <col min="2049" max="2292" width="9.140625" style="2"/>
    <col min="2293" max="2293" width="3.5703125" style="2" customWidth="1"/>
    <col min="2294" max="2294" width="96.85546875" style="2" customWidth="1"/>
    <col min="2295" max="2295" width="30.85546875" style="2" customWidth="1"/>
    <col min="2296" max="2296" width="12.5703125" style="2" customWidth="1"/>
    <col min="2297" max="2297" width="5.140625" style="2" customWidth="1"/>
    <col min="2298" max="2298" width="9.140625" style="2"/>
    <col min="2299" max="2299" width="4.85546875" style="2" customWidth="1"/>
    <col min="2300" max="2300" width="30.5703125" style="2" customWidth="1"/>
    <col min="2301" max="2301" width="33.85546875" style="2" customWidth="1"/>
    <col min="2302" max="2302" width="5.140625" style="2" customWidth="1"/>
    <col min="2303" max="2304" width="17.5703125" style="2" customWidth="1"/>
    <col min="2305" max="2548" width="9.140625" style="2"/>
    <col min="2549" max="2549" width="3.5703125" style="2" customWidth="1"/>
    <col min="2550" max="2550" width="96.85546875" style="2" customWidth="1"/>
    <col min="2551" max="2551" width="30.85546875" style="2" customWidth="1"/>
    <col min="2552" max="2552" width="12.5703125" style="2" customWidth="1"/>
    <col min="2553" max="2553" width="5.140625" style="2" customWidth="1"/>
    <col min="2554" max="2554" width="9.140625" style="2"/>
    <col min="2555" max="2555" width="4.85546875" style="2" customWidth="1"/>
    <col min="2556" max="2556" width="30.5703125" style="2" customWidth="1"/>
    <col min="2557" max="2557" width="33.85546875" style="2" customWidth="1"/>
    <col min="2558" max="2558" width="5.140625" style="2" customWidth="1"/>
    <col min="2559" max="2560" width="17.5703125" style="2" customWidth="1"/>
    <col min="2561" max="2804" width="9.140625" style="2"/>
    <col min="2805" max="2805" width="3.5703125" style="2" customWidth="1"/>
    <col min="2806" max="2806" width="96.85546875" style="2" customWidth="1"/>
    <col min="2807" max="2807" width="30.85546875" style="2" customWidth="1"/>
    <col min="2808" max="2808" width="12.5703125" style="2" customWidth="1"/>
    <col min="2809" max="2809" width="5.140625" style="2" customWidth="1"/>
    <col min="2810" max="2810" width="9.140625" style="2"/>
    <col min="2811" max="2811" width="4.85546875" style="2" customWidth="1"/>
    <col min="2812" max="2812" width="30.5703125" style="2" customWidth="1"/>
    <col min="2813" max="2813" width="33.85546875" style="2" customWidth="1"/>
    <col min="2814" max="2814" width="5.140625" style="2" customWidth="1"/>
    <col min="2815" max="2816" width="17.5703125" style="2" customWidth="1"/>
    <col min="2817" max="3060" width="9.140625" style="2"/>
    <col min="3061" max="3061" width="3.5703125" style="2" customWidth="1"/>
    <col min="3062" max="3062" width="96.85546875" style="2" customWidth="1"/>
    <col min="3063" max="3063" width="30.85546875" style="2" customWidth="1"/>
    <col min="3064" max="3064" width="12.5703125" style="2" customWidth="1"/>
    <col min="3065" max="3065" width="5.140625" style="2" customWidth="1"/>
    <col min="3066" max="3066" width="9.140625" style="2"/>
    <col min="3067" max="3067" width="4.85546875" style="2" customWidth="1"/>
    <col min="3068" max="3068" width="30.5703125" style="2" customWidth="1"/>
    <col min="3069" max="3069" width="33.85546875" style="2" customWidth="1"/>
    <col min="3070" max="3070" width="5.140625" style="2" customWidth="1"/>
    <col min="3071" max="3072" width="17.5703125" style="2" customWidth="1"/>
    <col min="3073" max="3316" width="9.140625" style="2"/>
    <col min="3317" max="3317" width="3.5703125" style="2" customWidth="1"/>
    <col min="3318" max="3318" width="96.85546875" style="2" customWidth="1"/>
    <col min="3319" max="3319" width="30.85546875" style="2" customWidth="1"/>
    <col min="3320" max="3320" width="12.5703125" style="2" customWidth="1"/>
    <col min="3321" max="3321" width="5.140625" style="2" customWidth="1"/>
    <col min="3322" max="3322" width="9.140625" style="2"/>
    <col min="3323" max="3323" width="4.85546875" style="2" customWidth="1"/>
    <col min="3324" max="3324" width="30.5703125" style="2" customWidth="1"/>
    <col min="3325" max="3325" width="33.85546875" style="2" customWidth="1"/>
    <col min="3326" max="3326" width="5.140625" style="2" customWidth="1"/>
    <col min="3327" max="3328" width="17.5703125" style="2" customWidth="1"/>
    <col min="3329" max="3572" width="9.140625" style="2"/>
    <col min="3573" max="3573" width="3.5703125" style="2" customWidth="1"/>
    <col min="3574" max="3574" width="96.85546875" style="2" customWidth="1"/>
    <col min="3575" max="3575" width="30.85546875" style="2" customWidth="1"/>
    <col min="3576" max="3576" width="12.5703125" style="2" customWidth="1"/>
    <col min="3577" max="3577" width="5.140625" style="2" customWidth="1"/>
    <col min="3578" max="3578" width="9.140625" style="2"/>
    <col min="3579" max="3579" width="4.85546875" style="2" customWidth="1"/>
    <col min="3580" max="3580" width="30.5703125" style="2" customWidth="1"/>
    <col min="3581" max="3581" width="33.85546875" style="2" customWidth="1"/>
    <col min="3582" max="3582" width="5.140625" style="2" customWidth="1"/>
    <col min="3583" max="3584" width="17.5703125" style="2" customWidth="1"/>
    <col min="3585" max="3828" width="9.140625" style="2"/>
    <col min="3829" max="3829" width="3.5703125" style="2" customWidth="1"/>
    <col min="3830" max="3830" width="96.85546875" style="2" customWidth="1"/>
    <col min="3831" max="3831" width="30.85546875" style="2" customWidth="1"/>
    <col min="3832" max="3832" width="12.5703125" style="2" customWidth="1"/>
    <col min="3833" max="3833" width="5.140625" style="2" customWidth="1"/>
    <col min="3834" max="3834" width="9.140625" style="2"/>
    <col min="3835" max="3835" width="4.85546875" style="2" customWidth="1"/>
    <col min="3836" max="3836" width="30.5703125" style="2" customWidth="1"/>
    <col min="3837" max="3837" width="33.85546875" style="2" customWidth="1"/>
    <col min="3838" max="3838" width="5.140625" style="2" customWidth="1"/>
    <col min="3839" max="3840" width="17.5703125" style="2" customWidth="1"/>
    <col min="3841" max="4084" width="9.140625" style="2"/>
    <col min="4085" max="4085" width="3.5703125" style="2" customWidth="1"/>
    <col min="4086" max="4086" width="96.85546875" style="2" customWidth="1"/>
    <col min="4087" max="4087" width="30.85546875" style="2" customWidth="1"/>
    <col min="4088" max="4088" width="12.5703125" style="2" customWidth="1"/>
    <col min="4089" max="4089" width="5.140625" style="2" customWidth="1"/>
    <col min="4090" max="4090" width="9.140625" style="2"/>
    <col min="4091" max="4091" width="4.85546875" style="2" customWidth="1"/>
    <col min="4092" max="4092" width="30.5703125" style="2" customWidth="1"/>
    <col min="4093" max="4093" width="33.85546875" style="2" customWidth="1"/>
    <col min="4094" max="4094" width="5.140625" style="2" customWidth="1"/>
    <col min="4095" max="4096" width="17.5703125" style="2" customWidth="1"/>
    <col min="4097" max="4340" width="9.140625" style="2"/>
    <col min="4341" max="4341" width="3.5703125" style="2" customWidth="1"/>
    <col min="4342" max="4342" width="96.85546875" style="2" customWidth="1"/>
    <col min="4343" max="4343" width="30.85546875" style="2" customWidth="1"/>
    <col min="4344" max="4344" width="12.5703125" style="2" customWidth="1"/>
    <col min="4345" max="4345" width="5.140625" style="2" customWidth="1"/>
    <col min="4346" max="4346" width="9.140625" style="2"/>
    <col min="4347" max="4347" width="4.85546875" style="2" customWidth="1"/>
    <col min="4348" max="4348" width="30.5703125" style="2" customWidth="1"/>
    <col min="4349" max="4349" width="33.85546875" style="2" customWidth="1"/>
    <col min="4350" max="4350" width="5.140625" style="2" customWidth="1"/>
    <col min="4351" max="4352" width="17.5703125" style="2" customWidth="1"/>
    <col min="4353" max="4596" width="9.140625" style="2"/>
    <col min="4597" max="4597" width="3.5703125" style="2" customWidth="1"/>
    <col min="4598" max="4598" width="96.85546875" style="2" customWidth="1"/>
    <col min="4599" max="4599" width="30.85546875" style="2" customWidth="1"/>
    <col min="4600" max="4600" width="12.5703125" style="2" customWidth="1"/>
    <col min="4601" max="4601" width="5.140625" style="2" customWidth="1"/>
    <col min="4602" max="4602" width="9.140625" style="2"/>
    <col min="4603" max="4603" width="4.85546875" style="2" customWidth="1"/>
    <col min="4604" max="4604" width="30.5703125" style="2" customWidth="1"/>
    <col min="4605" max="4605" width="33.85546875" style="2" customWidth="1"/>
    <col min="4606" max="4606" width="5.140625" style="2" customWidth="1"/>
    <col min="4607" max="4608" width="17.5703125" style="2" customWidth="1"/>
    <col min="4609" max="4852" width="9.140625" style="2"/>
    <col min="4853" max="4853" width="3.5703125" style="2" customWidth="1"/>
    <col min="4854" max="4854" width="96.85546875" style="2" customWidth="1"/>
    <col min="4855" max="4855" width="30.85546875" style="2" customWidth="1"/>
    <col min="4856" max="4856" width="12.5703125" style="2" customWidth="1"/>
    <col min="4857" max="4857" width="5.140625" style="2" customWidth="1"/>
    <col min="4858" max="4858" width="9.140625" style="2"/>
    <col min="4859" max="4859" width="4.85546875" style="2" customWidth="1"/>
    <col min="4860" max="4860" width="30.5703125" style="2" customWidth="1"/>
    <col min="4861" max="4861" width="33.85546875" style="2" customWidth="1"/>
    <col min="4862" max="4862" width="5.140625" style="2" customWidth="1"/>
    <col min="4863" max="4864" width="17.5703125" style="2" customWidth="1"/>
    <col min="4865" max="5108" width="9.140625" style="2"/>
    <col min="5109" max="5109" width="3.5703125" style="2" customWidth="1"/>
    <col min="5110" max="5110" width="96.85546875" style="2" customWidth="1"/>
    <col min="5111" max="5111" width="30.85546875" style="2" customWidth="1"/>
    <col min="5112" max="5112" width="12.5703125" style="2" customWidth="1"/>
    <col min="5113" max="5113" width="5.140625" style="2" customWidth="1"/>
    <col min="5114" max="5114" width="9.140625" style="2"/>
    <col min="5115" max="5115" width="4.85546875" style="2" customWidth="1"/>
    <col min="5116" max="5116" width="30.5703125" style="2" customWidth="1"/>
    <col min="5117" max="5117" width="33.85546875" style="2" customWidth="1"/>
    <col min="5118" max="5118" width="5.140625" style="2" customWidth="1"/>
    <col min="5119" max="5120" width="17.5703125" style="2" customWidth="1"/>
    <col min="5121" max="5364" width="9.140625" style="2"/>
    <col min="5365" max="5365" width="3.5703125" style="2" customWidth="1"/>
    <col min="5366" max="5366" width="96.85546875" style="2" customWidth="1"/>
    <col min="5367" max="5367" width="30.85546875" style="2" customWidth="1"/>
    <col min="5368" max="5368" width="12.5703125" style="2" customWidth="1"/>
    <col min="5369" max="5369" width="5.140625" style="2" customWidth="1"/>
    <col min="5370" max="5370" width="9.140625" style="2"/>
    <col min="5371" max="5371" width="4.85546875" style="2" customWidth="1"/>
    <col min="5372" max="5372" width="30.5703125" style="2" customWidth="1"/>
    <col min="5373" max="5373" width="33.85546875" style="2" customWidth="1"/>
    <col min="5374" max="5374" width="5.140625" style="2" customWidth="1"/>
    <col min="5375" max="5376" width="17.5703125" style="2" customWidth="1"/>
    <col min="5377" max="5620" width="9.140625" style="2"/>
    <col min="5621" max="5621" width="3.5703125" style="2" customWidth="1"/>
    <col min="5622" max="5622" width="96.85546875" style="2" customWidth="1"/>
    <col min="5623" max="5623" width="30.85546875" style="2" customWidth="1"/>
    <col min="5624" max="5624" width="12.5703125" style="2" customWidth="1"/>
    <col min="5625" max="5625" width="5.140625" style="2" customWidth="1"/>
    <col min="5626" max="5626" width="9.140625" style="2"/>
    <col min="5627" max="5627" width="4.85546875" style="2" customWidth="1"/>
    <col min="5628" max="5628" width="30.5703125" style="2" customWidth="1"/>
    <col min="5629" max="5629" width="33.85546875" style="2" customWidth="1"/>
    <col min="5630" max="5630" width="5.140625" style="2" customWidth="1"/>
    <col min="5631" max="5632" width="17.5703125" style="2" customWidth="1"/>
    <col min="5633" max="5876" width="9.140625" style="2"/>
    <col min="5877" max="5877" width="3.5703125" style="2" customWidth="1"/>
    <col min="5878" max="5878" width="96.85546875" style="2" customWidth="1"/>
    <col min="5879" max="5879" width="30.85546875" style="2" customWidth="1"/>
    <col min="5880" max="5880" width="12.5703125" style="2" customWidth="1"/>
    <col min="5881" max="5881" width="5.140625" style="2" customWidth="1"/>
    <col min="5882" max="5882" width="9.140625" style="2"/>
    <col min="5883" max="5883" width="4.85546875" style="2" customWidth="1"/>
    <col min="5884" max="5884" width="30.5703125" style="2" customWidth="1"/>
    <col min="5885" max="5885" width="33.85546875" style="2" customWidth="1"/>
    <col min="5886" max="5886" width="5.140625" style="2" customWidth="1"/>
    <col min="5887" max="5888" width="17.5703125" style="2" customWidth="1"/>
    <col min="5889" max="6132" width="9.140625" style="2"/>
    <col min="6133" max="6133" width="3.5703125" style="2" customWidth="1"/>
    <col min="6134" max="6134" width="96.85546875" style="2" customWidth="1"/>
    <col min="6135" max="6135" width="30.85546875" style="2" customWidth="1"/>
    <col min="6136" max="6136" width="12.5703125" style="2" customWidth="1"/>
    <col min="6137" max="6137" width="5.140625" style="2" customWidth="1"/>
    <col min="6138" max="6138" width="9.140625" style="2"/>
    <col min="6139" max="6139" width="4.85546875" style="2" customWidth="1"/>
    <col min="6140" max="6140" width="30.5703125" style="2" customWidth="1"/>
    <col min="6141" max="6141" width="33.85546875" style="2" customWidth="1"/>
    <col min="6142" max="6142" width="5.140625" style="2" customWidth="1"/>
    <col min="6143" max="6144" width="17.5703125" style="2" customWidth="1"/>
    <col min="6145" max="6388" width="9.140625" style="2"/>
    <col min="6389" max="6389" width="3.5703125" style="2" customWidth="1"/>
    <col min="6390" max="6390" width="96.85546875" style="2" customWidth="1"/>
    <col min="6391" max="6391" width="30.85546875" style="2" customWidth="1"/>
    <col min="6392" max="6392" width="12.5703125" style="2" customWidth="1"/>
    <col min="6393" max="6393" width="5.140625" style="2" customWidth="1"/>
    <col min="6394" max="6394" width="9.140625" style="2"/>
    <col min="6395" max="6395" width="4.85546875" style="2" customWidth="1"/>
    <col min="6396" max="6396" width="30.5703125" style="2" customWidth="1"/>
    <col min="6397" max="6397" width="33.85546875" style="2" customWidth="1"/>
    <col min="6398" max="6398" width="5.140625" style="2" customWidth="1"/>
    <col min="6399" max="6400" width="17.5703125" style="2" customWidth="1"/>
    <col min="6401" max="6644" width="9.140625" style="2"/>
    <col min="6645" max="6645" width="3.5703125" style="2" customWidth="1"/>
    <col min="6646" max="6646" width="96.85546875" style="2" customWidth="1"/>
    <col min="6647" max="6647" width="30.85546875" style="2" customWidth="1"/>
    <col min="6648" max="6648" width="12.5703125" style="2" customWidth="1"/>
    <col min="6649" max="6649" width="5.140625" style="2" customWidth="1"/>
    <col min="6650" max="6650" width="9.140625" style="2"/>
    <col min="6651" max="6651" width="4.85546875" style="2" customWidth="1"/>
    <col min="6652" max="6652" width="30.5703125" style="2" customWidth="1"/>
    <col min="6653" max="6653" width="33.85546875" style="2" customWidth="1"/>
    <col min="6654" max="6654" width="5.140625" style="2" customWidth="1"/>
    <col min="6655" max="6656" width="17.5703125" style="2" customWidth="1"/>
    <col min="6657" max="6900" width="9.140625" style="2"/>
    <col min="6901" max="6901" width="3.5703125" style="2" customWidth="1"/>
    <col min="6902" max="6902" width="96.85546875" style="2" customWidth="1"/>
    <col min="6903" max="6903" width="30.85546875" style="2" customWidth="1"/>
    <col min="6904" max="6904" width="12.5703125" style="2" customWidth="1"/>
    <col min="6905" max="6905" width="5.140625" style="2" customWidth="1"/>
    <col min="6906" max="6906" width="9.140625" style="2"/>
    <col min="6907" max="6907" width="4.85546875" style="2" customWidth="1"/>
    <col min="6908" max="6908" width="30.5703125" style="2" customWidth="1"/>
    <col min="6909" max="6909" width="33.85546875" style="2" customWidth="1"/>
    <col min="6910" max="6910" width="5.140625" style="2" customWidth="1"/>
    <col min="6911" max="6912" width="17.5703125" style="2" customWidth="1"/>
    <col min="6913" max="7156" width="9.140625" style="2"/>
    <col min="7157" max="7157" width="3.5703125" style="2" customWidth="1"/>
    <col min="7158" max="7158" width="96.85546875" style="2" customWidth="1"/>
    <col min="7159" max="7159" width="30.85546875" style="2" customWidth="1"/>
    <col min="7160" max="7160" width="12.5703125" style="2" customWidth="1"/>
    <col min="7161" max="7161" width="5.140625" style="2" customWidth="1"/>
    <col min="7162" max="7162" width="9.140625" style="2"/>
    <col min="7163" max="7163" width="4.85546875" style="2" customWidth="1"/>
    <col min="7164" max="7164" width="30.5703125" style="2" customWidth="1"/>
    <col min="7165" max="7165" width="33.85546875" style="2" customWidth="1"/>
    <col min="7166" max="7166" width="5.140625" style="2" customWidth="1"/>
    <col min="7167" max="7168" width="17.5703125" style="2" customWidth="1"/>
    <col min="7169" max="7412" width="9.140625" style="2"/>
    <col min="7413" max="7413" width="3.5703125" style="2" customWidth="1"/>
    <col min="7414" max="7414" width="96.85546875" style="2" customWidth="1"/>
    <col min="7415" max="7415" width="30.85546875" style="2" customWidth="1"/>
    <col min="7416" max="7416" width="12.5703125" style="2" customWidth="1"/>
    <col min="7417" max="7417" width="5.140625" style="2" customWidth="1"/>
    <col min="7418" max="7418" width="9.140625" style="2"/>
    <col min="7419" max="7419" width="4.85546875" style="2" customWidth="1"/>
    <col min="7420" max="7420" width="30.5703125" style="2" customWidth="1"/>
    <col min="7421" max="7421" width="33.85546875" style="2" customWidth="1"/>
    <col min="7422" max="7422" width="5.140625" style="2" customWidth="1"/>
    <col min="7423" max="7424" width="17.5703125" style="2" customWidth="1"/>
    <col min="7425" max="7668" width="9.140625" style="2"/>
    <col min="7669" max="7669" width="3.5703125" style="2" customWidth="1"/>
    <col min="7670" max="7670" width="96.85546875" style="2" customWidth="1"/>
    <col min="7671" max="7671" width="30.85546875" style="2" customWidth="1"/>
    <col min="7672" max="7672" width="12.5703125" style="2" customWidth="1"/>
    <col min="7673" max="7673" width="5.140625" style="2" customWidth="1"/>
    <col min="7674" max="7674" width="9.140625" style="2"/>
    <col min="7675" max="7675" width="4.85546875" style="2" customWidth="1"/>
    <col min="7676" max="7676" width="30.5703125" style="2" customWidth="1"/>
    <col min="7677" max="7677" width="33.85546875" style="2" customWidth="1"/>
    <col min="7678" max="7678" width="5.140625" style="2" customWidth="1"/>
    <col min="7679" max="7680" width="17.5703125" style="2" customWidth="1"/>
    <col min="7681" max="7924" width="9.140625" style="2"/>
    <col min="7925" max="7925" width="3.5703125" style="2" customWidth="1"/>
    <col min="7926" max="7926" width="96.85546875" style="2" customWidth="1"/>
    <col min="7927" max="7927" width="30.85546875" style="2" customWidth="1"/>
    <col min="7928" max="7928" width="12.5703125" style="2" customWidth="1"/>
    <col min="7929" max="7929" width="5.140625" style="2" customWidth="1"/>
    <col min="7930" max="7930" width="9.140625" style="2"/>
    <col min="7931" max="7931" width="4.85546875" style="2" customWidth="1"/>
    <col min="7932" max="7932" width="30.5703125" style="2" customWidth="1"/>
    <col min="7933" max="7933" width="33.85546875" style="2" customWidth="1"/>
    <col min="7934" max="7934" width="5.140625" style="2" customWidth="1"/>
    <col min="7935" max="7936" width="17.5703125" style="2" customWidth="1"/>
    <col min="7937" max="8180" width="9.140625" style="2"/>
    <col min="8181" max="8181" width="3.5703125" style="2" customWidth="1"/>
    <col min="8182" max="8182" width="96.85546875" style="2" customWidth="1"/>
    <col min="8183" max="8183" width="30.85546875" style="2" customWidth="1"/>
    <col min="8184" max="8184" width="12.5703125" style="2" customWidth="1"/>
    <col min="8185" max="8185" width="5.140625" style="2" customWidth="1"/>
    <col min="8186" max="8186" width="9.140625" style="2"/>
    <col min="8187" max="8187" width="4.85546875" style="2" customWidth="1"/>
    <col min="8188" max="8188" width="30.5703125" style="2" customWidth="1"/>
    <col min="8189" max="8189" width="33.85546875" style="2" customWidth="1"/>
    <col min="8190" max="8190" width="5.140625" style="2" customWidth="1"/>
    <col min="8191" max="8192" width="17.5703125" style="2" customWidth="1"/>
    <col min="8193" max="8436" width="9.140625" style="2"/>
    <col min="8437" max="8437" width="3.5703125" style="2" customWidth="1"/>
    <col min="8438" max="8438" width="96.85546875" style="2" customWidth="1"/>
    <col min="8439" max="8439" width="30.85546875" style="2" customWidth="1"/>
    <col min="8440" max="8440" width="12.5703125" style="2" customWidth="1"/>
    <col min="8441" max="8441" width="5.140625" style="2" customWidth="1"/>
    <col min="8442" max="8442" width="9.140625" style="2"/>
    <col min="8443" max="8443" width="4.85546875" style="2" customWidth="1"/>
    <col min="8444" max="8444" width="30.5703125" style="2" customWidth="1"/>
    <col min="8445" max="8445" width="33.85546875" style="2" customWidth="1"/>
    <col min="8446" max="8446" width="5.140625" style="2" customWidth="1"/>
    <col min="8447" max="8448" width="17.5703125" style="2" customWidth="1"/>
    <col min="8449" max="8692" width="9.140625" style="2"/>
    <col min="8693" max="8693" width="3.5703125" style="2" customWidth="1"/>
    <col min="8694" max="8694" width="96.85546875" style="2" customWidth="1"/>
    <col min="8695" max="8695" width="30.85546875" style="2" customWidth="1"/>
    <col min="8696" max="8696" width="12.5703125" style="2" customWidth="1"/>
    <col min="8697" max="8697" width="5.140625" style="2" customWidth="1"/>
    <col min="8698" max="8698" width="9.140625" style="2"/>
    <col min="8699" max="8699" width="4.85546875" style="2" customWidth="1"/>
    <col min="8700" max="8700" width="30.5703125" style="2" customWidth="1"/>
    <col min="8701" max="8701" width="33.85546875" style="2" customWidth="1"/>
    <col min="8702" max="8702" width="5.140625" style="2" customWidth="1"/>
    <col min="8703" max="8704" width="17.5703125" style="2" customWidth="1"/>
    <col min="8705" max="8948" width="9.140625" style="2"/>
    <col min="8949" max="8949" width="3.5703125" style="2" customWidth="1"/>
    <col min="8950" max="8950" width="96.85546875" style="2" customWidth="1"/>
    <col min="8951" max="8951" width="30.85546875" style="2" customWidth="1"/>
    <col min="8952" max="8952" width="12.5703125" style="2" customWidth="1"/>
    <col min="8953" max="8953" width="5.140625" style="2" customWidth="1"/>
    <col min="8954" max="8954" width="9.140625" style="2"/>
    <col min="8955" max="8955" width="4.85546875" style="2" customWidth="1"/>
    <col min="8956" max="8956" width="30.5703125" style="2" customWidth="1"/>
    <col min="8957" max="8957" width="33.85546875" style="2" customWidth="1"/>
    <col min="8958" max="8958" width="5.140625" style="2" customWidth="1"/>
    <col min="8959" max="8960" width="17.5703125" style="2" customWidth="1"/>
    <col min="8961" max="9204" width="9.140625" style="2"/>
    <col min="9205" max="9205" width="3.5703125" style="2" customWidth="1"/>
    <col min="9206" max="9206" width="96.85546875" style="2" customWidth="1"/>
    <col min="9207" max="9207" width="30.85546875" style="2" customWidth="1"/>
    <col min="9208" max="9208" width="12.5703125" style="2" customWidth="1"/>
    <col min="9209" max="9209" width="5.140625" style="2" customWidth="1"/>
    <col min="9210" max="9210" width="9.140625" style="2"/>
    <col min="9211" max="9211" width="4.85546875" style="2" customWidth="1"/>
    <col min="9212" max="9212" width="30.5703125" style="2" customWidth="1"/>
    <col min="9213" max="9213" width="33.85546875" style="2" customWidth="1"/>
    <col min="9214" max="9214" width="5.140625" style="2" customWidth="1"/>
    <col min="9215" max="9216" width="17.5703125" style="2" customWidth="1"/>
    <col min="9217" max="9460" width="9.140625" style="2"/>
    <col min="9461" max="9461" width="3.5703125" style="2" customWidth="1"/>
    <col min="9462" max="9462" width="96.85546875" style="2" customWidth="1"/>
    <col min="9463" max="9463" width="30.85546875" style="2" customWidth="1"/>
    <col min="9464" max="9464" width="12.5703125" style="2" customWidth="1"/>
    <col min="9465" max="9465" width="5.140625" style="2" customWidth="1"/>
    <col min="9466" max="9466" width="9.140625" style="2"/>
    <col min="9467" max="9467" width="4.85546875" style="2" customWidth="1"/>
    <col min="9468" max="9468" width="30.5703125" style="2" customWidth="1"/>
    <col min="9469" max="9469" width="33.85546875" style="2" customWidth="1"/>
    <col min="9470" max="9470" width="5.140625" style="2" customWidth="1"/>
    <col min="9471" max="9472" width="17.5703125" style="2" customWidth="1"/>
    <col min="9473" max="9716" width="9.140625" style="2"/>
    <col min="9717" max="9717" width="3.5703125" style="2" customWidth="1"/>
    <col min="9718" max="9718" width="96.85546875" style="2" customWidth="1"/>
    <col min="9719" max="9719" width="30.85546875" style="2" customWidth="1"/>
    <col min="9720" max="9720" width="12.5703125" style="2" customWidth="1"/>
    <col min="9721" max="9721" width="5.140625" style="2" customWidth="1"/>
    <col min="9722" max="9722" width="9.140625" style="2"/>
    <col min="9723" max="9723" width="4.85546875" style="2" customWidth="1"/>
    <col min="9724" max="9724" width="30.5703125" style="2" customWidth="1"/>
    <col min="9725" max="9725" width="33.85546875" style="2" customWidth="1"/>
    <col min="9726" max="9726" width="5.140625" style="2" customWidth="1"/>
    <col min="9727" max="9728" width="17.5703125" style="2" customWidth="1"/>
    <col min="9729" max="9972" width="9.140625" style="2"/>
    <col min="9973" max="9973" width="3.5703125" style="2" customWidth="1"/>
    <col min="9974" max="9974" width="96.85546875" style="2" customWidth="1"/>
    <col min="9975" max="9975" width="30.85546875" style="2" customWidth="1"/>
    <col min="9976" max="9976" width="12.5703125" style="2" customWidth="1"/>
    <col min="9977" max="9977" width="5.140625" style="2" customWidth="1"/>
    <col min="9978" max="9978" width="9.140625" style="2"/>
    <col min="9979" max="9979" width="4.85546875" style="2" customWidth="1"/>
    <col min="9980" max="9980" width="30.5703125" style="2" customWidth="1"/>
    <col min="9981" max="9981" width="33.85546875" style="2" customWidth="1"/>
    <col min="9982" max="9982" width="5.140625" style="2" customWidth="1"/>
    <col min="9983" max="9984" width="17.5703125" style="2" customWidth="1"/>
    <col min="9985" max="10228" width="9.140625" style="2"/>
    <col min="10229" max="10229" width="3.5703125" style="2" customWidth="1"/>
    <col min="10230" max="10230" width="96.85546875" style="2" customWidth="1"/>
    <col min="10231" max="10231" width="30.85546875" style="2" customWidth="1"/>
    <col min="10232" max="10232" width="12.5703125" style="2" customWidth="1"/>
    <col min="10233" max="10233" width="5.140625" style="2" customWidth="1"/>
    <col min="10234" max="10234" width="9.140625" style="2"/>
    <col min="10235" max="10235" width="4.85546875" style="2" customWidth="1"/>
    <col min="10236" max="10236" width="30.5703125" style="2" customWidth="1"/>
    <col min="10237" max="10237" width="33.85546875" style="2" customWidth="1"/>
    <col min="10238" max="10238" width="5.140625" style="2" customWidth="1"/>
    <col min="10239" max="10240" width="17.5703125" style="2" customWidth="1"/>
    <col min="10241" max="10484" width="9.140625" style="2"/>
    <col min="10485" max="10485" width="3.5703125" style="2" customWidth="1"/>
    <col min="10486" max="10486" width="96.85546875" style="2" customWidth="1"/>
    <col min="10487" max="10487" width="30.85546875" style="2" customWidth="1"/>
    <col min="10488" max="10488" width="12.5703125" style="2" customWidth="1"/>
    <col min="10489" max="10489" width="5.140625" style="2" customWidth="1"/>
    <col min="10490" max="10490" width="9.140625" style="2"/>
    <col min="10491" max="10491" width="4.85546875" style="2" customWidth="1"/>
    <col min="10492" max="10492" width="30.5703125" style="2" customWidth="1"/>
    <col min="10493" max="10493" width="33.85546875" style="2" customWidth="1"/>
    <col min="10494" max="10494" width="5.140625" style="2" customWidth="1"/>
    <col min="10495" max="10496" width="17.5703125" style="2" customWidth="1"/>
    <col min="10497" max="10740" width="9.140625" style="2"/>
    <col min="10741" max="10741" width="3.5703125" style="2" customWidth="1"/>
    <col min="10742" max="10742" width="96.85546875" style="2" customWidth="1"/>
    <col min="10743" max="10743" width="30.85546875" style="2" customWidth="1"/>
    <col min="10744" max="10744" width="12.5703125" style="2" customWidth="1"/>
    <col min="10745" max="10745" width="5.140625" style="2" customWidth="1"/>
    <col min="10746" max="10746" width="9.140625" style="2"/>
    <col min="10747" max="10747" width="4.85546875" style="2" customWidth="1"/>
    <col min="10748" max="10748" width="30.5703125" style="2" customWidth="1"/>
    <col min="10749" max="10749" width="33.85546875" style="2" customWidth="1"/>
    <col min="10750" max="10750" width="5.140625" style="2" customWidth="1"/>
    <col min="10751" max="10752" width="17.5703125" style="2" customWidth="1"/>
    <col min="10753" max="10996" width="9.140625" style="2"/>
    <col min="10997" max="10997" width="3.5703125" style="2" customWidth="1"/>
    <col min="10998" max="10998" width="96.85546875" style="2" customWidth="1"/>
    <col min="10999" max="10999" width="30.85546875" style="2" customWidth="1"/>
    <col min="11000" max="11000" width="12.5703125" style="2" customWidth="1"/>
    <col min="11001" max="11001" width="5.140625" style="2" customWidth="1"/>
    <col min="11002" max="11002" width="9.140625" style="2"/>
    <col min="11003" max="11003" width="4.85546875" style="2" customWidth="1"/>
    <col min="11004" max="11004" width="30.5703125" style="2" customWidth="1"/>
    <col min="11005" max="11005" width="33.85546875" style="2" customWidth="1"/>
    <col min="11006" max="11006" width="5.140625" style="2" customWidth="1"/>
    <col min="11007" max="11008" width="17.5703125" style="2" customWidth="1"/>
    <col min="11009" max="11252" width="9.140625" style="2"/>
    <col min="11253" max="11253" width="3.5703125" style="2" customWidth="1"/>
    <col min="11254" max="11254" width="96.85546875" style="2" customWidth="1"/>
    <col min="11255" max="11255" width="30.85546875" style="2" customWidth="1"/>
    <col min="11256" max="11256" width="12.5703125" style="2" customWidth="1"/>
    <col min="11257" max="11257" width="5.140625" style="2" customWidth="1"/>
    <col min="11258" max="11258" width="9.140625" style="2"/>
    <col min="11259" max="11259" width="4.85546875" style="2" customWidth="1"/>
    <col min="11260" max="11260" width="30.5703125" style="2" customWidth="1"/>
    <col min="11261" max="11261" width="33.85546875" style="2" customWidth="1"/>
    <col min="11262" max="11262" width="5.140625" style="2" customWidth="1"/>
    <col min="11263" max="11264" width="17.5703125" style="2" customWidth="1"/>
    <col min="11265" max="11508" width="9.140625" style="2"/>
    <col min="11509" max="11509" width="3.5703125" style="2" customWidth="1"/>
    <col min="11510" max="11510" width="96.85546875" style="2" customWidth="1"/>
    <col min="11511" max="11511" width="30.85546875" style="2" customWidth="1"/>
    <col min="11512" max="11512" width="12.5703125" style="2" customWidth="1"/>
    <col min="11513" max="11513" width="5.140625" style="2" customWidth="1"/>
    <col min="11514" max="11514" width="9.140625" style="2"/>
    <col min="11515" max="11515" width="4.85546875" style="2" customWidth="1"/>
    <col min="11516" max="11516" width="30.5703125" style="2" customWidth="1"/>
    <col min="11517" max="11517" width="33.85546875" style="2" customWidth="1"/>
    <col min="11518" max="11518" width="5.140625" style="2" customWidth="1"/>
    <col min="11519" max="11520" width="17.5703125" style="2" customWidth="1"/>
    <col min="11521" max="11764" width="9.140625" style="2"/>
    <col min="11765" max="11765" width="3.5703125" style="2" customWidth="1"/>
    <col min="11766" max="11766" width="96.85546875" style="2" customWidth="1"/>
    <col min="11767" max="11767" width="30.85546875" style="2" customWidth="1"/>
    <col min="11768" max="11768" width="12.5703125" style="2" customWidth="1"/>
    <col min="11769" max="11769" width="5.140625" style="2" customWidth="1"/>
    <col min="11770" max="11770" width="9.140625" style="2"/>
    <col min="11771" max="11771" width="4.85546875" style="2" customWidth="1"/>
    <col min="11772" max="11772" width="30.5703125" style="2" customWidth="1"/>
    <col min="11773" max="11773" width="33.85546875" style="2" customWidth="1"/>
    <col min="11774" max="11774" width="5.140625" style="2" customWidth="1"/>
    <col min="11775" max="11776" width="17.5703125" style="2" customWidth="1"/>
    <col min="11777" max="12020" width="9.140625" style="2"/>
    <col min="12021" max="12021" width="3.5703125" style="2" customWidth="1"/>
    <col min="12022" max="12022" width="96.85546875" style="2" customWidth="1"/>
    <col min="12023" max="12023" width="30.85546875" style="2" customWidth="1"/>
    <col min="12024" max="12024" width="12.5703125" style="2" customWidth="1"/>
    <col min="12025" max="12025" width="5.140625" style="2" customWidth="1"/>
    <col min="12026" max="12026" width="9.140625" style="2"/>
    <col min="12027" max="12027" width="4.85546875" style="2" customWidth="1"/>
    <col min="12028" max="12028" width="30.5703125" style="2" customWidth="1"/>
    <col min="12029" max="12029" width="33.85546875" style="2" customWidth="1"/>
    <col min="12030" max="12030" width="5.140625" style="2" customWidth="1"/>
    <col min="12031" max="12032" width="17.5703125" style="2" customWidth="1"/>
    <col min="12033" max="12276" width="9.140625" style="2"/>
    <col min="12277" max="12277" width="3.5703125" style="2" customWidth="1"/>
    <col min="12278" max="12278" width="96.85546875" style="2" customWidth="1"/>
    <col min="12279" max="12279" width="30.85546875" style="2" customWidth="1"/>
    <col min="12280" max="12280" width="12.5703125" style="2" customWidth="1"/>
    <col min="12281" max="12281" width="5.140625" style="2" customWidth="1"/>
    <col min="12282" max="12282" width="9.140625" style="2"/>
    <col min="12283" max="12283" width="4.85546875" style="2" customWidth="1"/>
    <col min="12284" max="12284" width="30.5703125" style="2" customWidth="1"/>
    <col min="12285" max="12285" width="33.85546875" style="2" customWidth="1"/>
    <col min="12286" max="12286" width="5.140625" style="2" customWidth="1"/>
    <col min="12287" max="12288" width="17.5703125" style="2" customWidth="1"/>
    <col min="12289" max="12532" width="9.140625" style="2"/>
    <col min="12533" max="12533" width="3.5703125" style="2" customWidth="1"/>
    <col min="12534" max="12534" width="96.85546875" style="2" customWidth="1"/>
    <col min="12535" max="12535" width="30.85546875" style="2" customWidth="1"/>
    <col min="12536" max="12536" width="12.5703125" style="2" customWidth="1"/>
    <col min="12537" max="12537" width="5.140625" style="2" customWidth="1"/>
    <col min="12538" max="12538" width="9.140625" style="2"/>
    <col min="12539" max="12539" width="4.85546875" style="2" customWidth="1"/>
    <col min="12540" max="12540" width="30.5703125" style="2" customWidth="1"/>
    <col min="12541" max="12541" width="33.85546875" style="2" customWidth="1"/>
    <col min="12542" max="12542" width="5.140625" style="2" customWidth="1"/>
    <col min="12543" max="12544" width="17.5703125" style="2" customWidth="1"/>
    <col min="12545" max="12788" width="9.140625" style="2"/>
    <col min="12789" max="12789" width="3.5703125" style="2" customWidth="1"/>
    <col min="12790" max="12790" width="96.85546875" style="2" customWidth="1"/>
    <col min="12791" max="12791" width="30.85546875" style="2" customWidth="1"/>
    <col min="12792" max="12792" width="12.5703125" style="2" customWidth="1"/>
    <col min="12793" max="12793" width="5.140625" style="2" customWidth="1"/>
    <col min="12794" max="12794" width="9.140625" style="2"/>
    <col min="12795" max="12795" width="4.85546875" style="2" customWidth="1"/>
    <col min="12796" max="12796" width="30.5703125" style="2" customWidth="1"/>
    <col min="12797" max="12797" width="33.85546875" style="2" customWidth="1"/>
    <col min="12798" max="12798" width="5.140625" style="2" customWidth="1"/>
    <col min="12799" max="12800" width="17.5703125" style="2" customWidth="1"/>
    <col min="12801" max="13044" width="9.140625" style="2"/>
    <col min="13045" max="13045" width="3.5703125" style="2" customWidth="1"/>
    <col min="13046" max="13046" width="96.85546875" style="2" customWidth="1"/>
    <col min="13047" max="13047" width="30.85546875" style="2" customWidth="1"/>
    <col min="13048" max="13048" width="12.5703125" style="2" customWidth="1"/>
    <col min="13049" max="13049" width="5.140625" style="2" customWidth="1"/>
    <col min="13050" max="13050" width="9.140625" style="2"/>
    <col min="13051" max="13051" width="4.85546875" style="2" customWidth="1"/>
    <col min="13052" max="13052" width="30.5703125" style="2" customWidth="1"/>
    <col min="13053" max="13053" width="33.85546875" style="2" customWidth="1"/>
    <col min="13054" max="13054" width="5.140625" style="2" customWidth="1"/>
    <col min="13055" max="13056" width="17.5703125" style="2" customWidth="1"/>
    <col min="13057" max="13300" width="9.140625" style="2"/>
    <col min="13301" max="13301" width="3.5703125" style="2" customWidth="1"/>
    <col min="13302" max="13302" width="96.85546875" style="2" customWidth="1"/>
    <col min="13303" max="13303" width="30.85546875" style="2" customWidth="1"/>
    <col min="13304" max="13304" width="12.5703125" style="2" customWidth="1"/>
    <col min="13305" max="13305" width="5.140625" style="2" customWidth="1"/>
    <col min="13306" max="13306" width="9.140625" style="2"/>
    <col min="13307" max="13307" width="4.85546875" style="2" customWidth="1"/>
    <col min="13308" max="13308" width="30.5703125" style="2" customWidth="1"/>
    <col min="13309" max="13309" width="33.85546875" style="2" customWidth="1"/>
    <col min="13310" max="13310" width="5.140625" style="2" customWidth="1"/>
    <col min="13311" max="13312" width="17.5703125" style="2" customWidth="1"/>
    <col min="13313" max="13556" width="9.140625" style="2"/>
    <col min="13557" max="13557" width="3.5703125" style="2" customWidth="1"/>
    <col min="13558" max="13558" width="96.85546875" style="2" customWidth="1"/>
    <col min="13559" max="13559" width="30.85546875" style="2" customWidth="1"/>
    <col min="13560" max="13560" width="12.5703125" style="2" customWidth="1"/>
    <col min="13561" max="13561" width="5.140625" style="2" customWidth="1"/>
    <col min="13562" max="13562" width="9.140625" style="2"/>
    <col min="13563" max="13563" width="4.85546875" style="2" customWidth="1"/>
    <col min="13564" max="13564" width="30.5703125" style="2" customWidth="1"/>
    <col min="13565" max="13565" width="33.85546875" style="2" customWidth="1"/>
    <col min="13566" max="13566" width="5.140625" style="2" customWidth="1"/>
    <col min="13567" max="13568" width="17.5703125" style="2" customWidth="1"/>
    <col min="13569" max="13812" width="9.140625" style="2"/>
    <col min="13813" max="13813" width="3.5703125" style="2" customWidth="1"/>
    <col min="13814" max="13814" width="96.85546875" style="2" customWidth="1"/>
    <col min="13815" max="13815" width="30.85546875" style="2" customWidth="1"/>
    <col min="13816" max="13816" width="12.5703125" style="2" customWidth="1"/>
    <col min="13817" max="13817" width="5.140625" style="2" customWidth="1"/>
    <col min="13818" max="13818" width="9.140625" style="2"/>
    <col min="13819" max="13819" width="4.85546875" style="2" customWidth="1"/>
    <col min="13820" max="13820" width="30.5703125" style="2" customWidth="1"/>
    <col min="13821" max="13821" width="33.85546875" style="2" customWidth="1"/>
    <col min="13822" max="13822" width="5.140625" style="2" customWidth="1"/>
    <col min="13823" max="13824" width="17.5703125" style="2" customWidth="1"/>
    <col min="13825" max="14068" width="9.140625" style="2"/>
    <col min="14069" max="14069" width="3.5703125" style="2" customWidth="1"/>
    <col min="14070" max="14070" width="96.85546875" style="2" customWidth="1"/>
    <col min="14071" max="14071" width="30.85546875" style="2" customWidth="1"/>
    <col min="14072" max="14072" width="12.5703125" style="2" customWidth="1"/>
    <col min="14073" max="14073" width="5.140625" style="2" customWidth="1"/>
    <col min="14074" max="14074" width="9.140625" style="2"/>
    <col min="14075" max="14075" width="4.85546875" style="2" customWidth="1"/>
    <col min="14076" max="14076" width="30.5703125" style="2" customWidth="1"/>
    <col min="14077" max="14077" width="33.85546875" style="2" customWidth="1"/>
    <col min="14078" max="14078" width="5.140625" style="2" customWidth="1"/>
    <col min="14079" max="14080" width="17.5703125" style="2" customWidth="1"/>
    <col min="14081" max="14324" width="9.140625" style="2"/>
    <col min="14325" max="14325" width="3.5703125" style="2" customWidth="1"/>
    <col min="14326" max="14326" width="96.85546875" style="2" customWidth="1"/>
    <col min="14327" max="14327" width="30.85546875" style="2" customWidth="1"/>
    <col min="14328" max="14328" width="12.5703125" style="2" customWidth="1"/>
    <col min="14329" max="14329" width="5.140625" style="2" customWidth="1"/>
    <col min="14330" max="14330" width="9.140625" style="2"/>
    <col min="14331" max="14331" width="4.85546875" style="2" customWidth="1"/>
    <col min="14332" max="14332" width="30.5703125" style="2" customWidth="1"/>
    <col min="14333" max="14333" width="33.85546875" style="2" customWidth="1"/>
    <col min="14334" max="14334" width="5.140625" style="2" customWidth="1"/>
    <col min="14335" max="14336" width="17.5703125" style="2" customWidth="1"/>
    <col min="14337" max="14580" width="9.140625" style="2"/>
    <col min="14581" max="14581" width="3.5703125" style="2" customWidth="1"/>
    <col min="14582" max="14582" width="96.85546875" style="2" customWidth="1"/>
    <col min="14583" max="14583" width="30.85546875" style="2" customWidth="1"/>
    <col min="14584" max="14584" width="12.5703125" style="2" customWidth="1"/>
    <col min="14585" max="14585" width="5.140625" style="2" customWidth="1"/>
    <col min="14586" max="14586" width="9.140625" style="2"/>
    <col min="14587" max="14587" width="4.85546875" style="2" customWidth="1"/>
    <col min="14588" max="14588" width="30.5703125" style="2" customWidth="1"/>
    <col min="14589" max="14589" width="33.85546875" style="2" customWidth="1"/>
    <col min="14590" max="14590" width="5.140625" style="2" customWidth="1"/>
    <col min="14591" max="14592" width="17.5703125" style="2" customWidth="1"/>
    <col min="14593" max="14836" width="9.140625" style="2"/>
    <col min="14837" max="14837" width="3.5703125" style="2" customWidth="1"/>
    <col min="14838" max="14838" width="96.85546875" style="2" customWidth="1"/>
    <col min="14839" max="14839" width="30.85546875" style="2" customWidth="1"/>
    <col min="14840" max="14840" width="12.5703125" style="2" customWidth="1"/>
    <col min="14841" max="14841" width="5.140625" style="2" customWidth="1"/>
    <col min="14842" max="14842" width="9.140625" style="2"/>
    <col min="14843" max="14843" width="4.85546875" style="2" customWidth="1"/>
    <col min="14844" max="14844" width="30.5703125" style="2" customWidth="1"/>
    <col min="14845" max="14845" width="33.85546875" style="2" customWidth="1"/>
    <col min="14846" max="14846" width="5.140625" style="2" customWidth="1"/>
    <col min="14847" max="14848" width="17.5703125" style="2" customWidth="1"/>
    <col min="14849" max="15092" width="9.140625" style="2"/>
    <col min="15093" max="15093" width="3.5703125" style="2" customWidth="1"/>
    <col min="15094" max="15094" width="96.85546875" style="2" customWidth="1"/>
    <col min="15095" max="15095" width="30.85546875" style="2" customWidth="1"/>
    <col min="15096" max="15096" width="12.5703125" style="2" customWidth="1"/>
    <col min="15097" max="15097" width="5.140625" style="2" customWidth="1"/>
    <col min="15098" max="15098" width="9.140625" style="2"/>
    <col min="15099" max="15099" width="4.85546875" style="2" customWidth="1"/>
    <col min="15100" max="15100" width="30.5703125" style="2" customWidth="1"/>
    <col min="15101" max="15101" width="33.85546875" style="2" customWidth="1"/>
    <col min="15102" max="15102" width="5.140625" style="2" customWidth="1"/>
    <col min="15103" max="15104" width="17.5703125" style="2" customWidth="1"/>
    <col min="15105" max="15348" width="9.140625" style="2"/>
    <col min="15349" max="15349" width="3.5703125" style="2" customWidth="1"/>
    <col min="15350" max="15350" width="96.85546875" style="2" customWidth="1"/>
    <col min="15351" max="15351" width="30.85546875" style="2" customWidth="1"/>
    <col min="15352" max="15352" width="12.5703125" style="2" customWidth="1"/>
    <col min="15353" max="15353" width="5.140625" style="2" customWidth="1"/>
    <col min="15354" max="15354" width="9.140625" style="2"/>
    <col min="15355" max="15355" width="4.85546875" style="2" customWidth="1"/>
    <col min="15356" max="15356" width="30.5703125" style="2" customWidth="1"/>
    <col min="15357" max="15357" width="33.85546875" style="2" customWidth="1"/>
    <col min="15358" max="15358" width="5.140625" style="2" customWidth="1"/>
    <col min="15359" max="15360" width="17.5703125" style="2" customWidth="1"/>
    <col min="15361" max="15604" width="9.140625" style="2"/>
    <col min="15605" max="15605" width="3.5703125" style="2" customWidth="1"/>
    <col min="15606" max="15606" width="96.85546875" style="2" customWidth="1"/>
    <col min="15607" max="15607" width="30.85546875" style="2" customWidth="1"/>
    <col min="15608" max="15608" width="12.5703125" style="2" customWidth="1"/>
    <col min="15609" max="15609" width="5.140625" style="2" customWidth="1"/>
    <col min="15610" max="15610" width="9.140625" style="2"/>
    <col min="15611" max="15611" width="4.85546875" style="2" customWidth="1"/>
    <col min="15612" max="15612" width="30.5703125" style="2" customWidth="1"/>
    <col min="15613" max="15613" width="33.85546875" style="2" customWidth="1"/>
    <col min="15614" max="15614" width="5.140625" style="2" customWidth="1"/>
    <col min="15615" max="15616" width="17.5703125" style="2" customWidth="1"/>
    <col min="15617" max="15860" width="9.140625" style="2"/>
    <col min="15861" max="15861" width="3.5703125" style="2" customWidth="1"/>
    <col min="15862" max="15862" width="96.85546875" style="2" customWidth="1"/>
    <col min="15863" max="15863" width="30.85546875" style="2" customWidth="1"/>
    <col min="15864" max="15864" width="12.5703125" style="2" customWidth="1"/>
    <col min="15865" max="15865" width="5.140625" style="2" customWidth="1"/>
    <col min="15866" max="15866" width="9.140625" style="2"/>
    <col min="15867" max="15867" width="4.85546875" style="2" customWidth="1"/>
    <col min="15868" max="15868" width="30.5703125" style="2" customWidth="1"/>
    <col min="15869" max="15869" width="33.85546875" style="2" customWidth="1"/>
    <col min="15870" max="15870" width="5.140625" style="2" customWidth="1"/>
    <col min="15871" max="15872" width="17.5703125" style="2" customWidth="1"/>
    <col min="15873" max="16116" width="9.140625" style="2"/>
    <col min="16117" max="16117" width="3.5703125" style="2" customWidth="1"/>
    <col min="16118" max="16118" width="96.85546875" style="2" customWidth="1"/>
    <col min="16119" max="16119" width="30.85546875" style="2" customWidth="1"/>
    <col min="16120" max="16120" width="12.5703125" style="2" customWidth="1"/>
    <col min="16121" max="16121" width="5.140625" style="2" customWidth="1"/>
    <col min="16122" max="16122" width="9.140625" style="2"/>
    <col min="16123" max="16123" width="4.85546875" style="2" customWidth="1"/>
    <col min="16124" max="16124" width="30.5703125" style="2" customWidth="1"/>
    <col min="16125" max="16125" width="33.85546875" style="2" customWidth="1"/>
    <col min="16126" max="16126" width="5.140625" style="2" customWidth="1"/>
    <col min="16127" max="16128" width="17.5703125" style="2" customWidth="1"/>
    <col min="16129"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[11]И1!D13</f>
        <v>Субъект Российской Федерации</v>
      </c>
      <c r="C4" s="10" t="str">
        <f>[11]И1!E13</f>
        <v>Новосибирская область</v>
      </c>
    </row>
    <row r="5" spans="1:3" ht="38.25" x14ac:dyDescent="0.2">
      <c r="A5" s="8"/>
      <c r="B5" s="9" t="str">
        <f>[11]И1!D14</f>
        <v>Тип муниципального образования (выберите из списка)</v>
      </c>
      <c r="C5" s="10" t="str">
        <f>[11]И1!E14</f>
        <v>деревня Малая Томка, Маслянинский муниципальный район</v>
      </c>
    </row>
    <row r="6" spans="1:3" x14ac:dyDescent="0.2">
      <c r="A6" s="8"/>
      <c r="B6" s="9" t="str">
        <f>IF([11]И1!E15="","",[11]И1!D15)</f>
        <v/>
      </c>
      <c r="C6" s="10" t="str">
        <f>IF([11]И1!E15="","",[11]И1!E15)</f>
        <v/>
      </c>
    </row>
    <row r="7" spans="1:3" x14ac:dyDescent="0.2">
      <c r="A7" s="8"/>
      <c r="B7" s="9" t="str">
        <f>[11]И1!D16</f>
        <v>Код ОКТМО</v>
      </c>
      <c r="C7" s="11" t="str">
        <f>[11]И1!E16</f>
        <v>50636402101</v>
      </c>
    </row>
    <row r="8" spans="1:3" x14ac:dyDescent="0.2">
      <c r="A8" s="8"/>
      <c r="B8" s="12" t="str">
        <f>[11]И1!D17</f>
        <v>Система теплоснабжения</v>
      </c>
      <c r="C8" s="13">
        <f>[11]И1!E17</f>
        <v>0</v>
      </c>
    </row>
    <row r="9" spans="1:3" x14ac:dyDescent="0.2">
      <c r="A9" s="8"/>
      <c r="B9" s="9" t="str">
        <f>[11]И1!D8</f>
        <v>Период регулирования (i)-й</v>
      </c>
      <c r="C9" s="14">
        <f>[11]И1!E8</f>
        <v>2024</v>
      </c>
    </row>
    <row r="10" spans="1:3" x14ac:dyDescent="0.2">
      <c r="A10" s="8"/>
      <c r="B10" s="9" t="str">
        <f>[11]И1!D9</f>
        <v>Период регулирования (i-1)-й</v>
      </c>
      <c r="C10" s="14">
        <f>[11]И1!E9</f>
        <v>2023</v>
      </c>
    </row>
    <row r="11" spans="1:3" x14ac:dyDescent="0.2">
      <c r="A11" s="8"/>
      <c r="B11" s="9" t="str">
        <f>[11]И1!D10</f>
        <v>Период регулирования (i-2)-й</v>
      </c>
      <c r="C11" s="14">
        <f>[11]И1!E10</f>
        <v>2022</v>
      </c>
    </row>
    <row r="12" spans="1:3" x14ac:dyDescent="0.2">
      <c r="A12" s="8"/>
      <c r="B12" s="9" t="str">
        <f>[11]И1!D11</f>
        <v>Базовый год (б)</v>
      </c>
      <c r="C12" s="14">
        <f>[11]И1!E11</f>
        <v>2019</v>
      </c>
    </row>
    <row r="13" spans="1:3" ht="38.25" x14ac:dyDescent="0.2">
      <c r="A13" s="8"/>
      <c r="B13" s="9" t="str">
        <f>[11]И1!D18</f>
        <v>Вид топлива, использование которого преобладает в системе теплоснабжения</v>
      </c>
      <c r="C13" s="15" t="str">
        <f>[11]С1.1!E13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3676.0565969631421</v>
      </c>
    </row>
    <row r="18" spans="1:3" ht="42.75" x14ac:dyDescent="0.2">
      <c r="A18" s="22" t="s">
        <v>9</v>
      </c>
      <c r="B18" s="25" t="s">
        <v>10</v>
      </c>
      <c r="C18" s="26">
        <f>[11]С1!F12</f>
        <v>688.02584870865451</v>
      </c>
    </row>
    <row r="19" spans="1:3" ht="42.75" x14ac:dyDescent="0.2">
      <c r="A19" s="22" t="s">
        <v>11</v>
      </c>
      <c r="B19" s="25" t="s">
        <v>12</v>
      </c>
      <c r="C19" s="26">
        <f>[11]С2!F12</f>
        <v>1992.3110795724281</v>
      </c>
    </row>
    <row r="20" spans="1:3" ht="30" x14ac:dyDescent="0.2">
      <c r="A20" s="22" t="s">
        <v>13</v>
      </c>
      <c r="B20" s="25" t="s">
        <v>14</v>
      </c>
      <c r="C20" s="26">
        <f>[11]С3!F12</f>
        <v>473.57953306383126</v>
      </c>
    </row>
    <row r="21" spans="1:3" ht="42.75" x14ac:dyDescent="0.2">
      <c r="A21" s="22" t="s">
        <v>15</v>
      </c>
      <c r="B21" s="25" t="s">
        <v>16</v>
      </c>
      <c r="C21" s="26">
        <f>[11]С4!F12</f>
        <v>450.06059450130397</v>
      </c>
    </row>
    <row r="22" spans="1:3" ht="30" x14ac:dyDescent="0.2">
      <c r="A22" s="22" t="s">
        <v>17</v>
      </c>
      <c r="B22" s="25" t="s">
        <v>18</v>
      </c>
      <c r="C22" s="26">
        <f>[11]С5!F12</f>
        <v>72.079541116924361</v>
      </c>
    </row>
    <row r="23" spans="1:3" ht="43.5" thickBot="1" x14ac:dyDescent="0.25">
      <c r="A23" s="27" t="s">
        <v>19</v>
      </c>
      <c r="B23" s="140" t="s">
        <v>20</v>
      </c>
      <c r="C23" s="28" t="str">
        <f>[11]С6!F12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[11]С1.1!E16</f>
        <v>5100</v>
      </c>
    </row>
    <row r="29" spans="1:3" ht="42.75" x14ac:dyDescent="0.2">
      <c r="A29" s="22" t="s">
        <v>11</v>
      </c>
      <c r="B29" s="33" t="s">
        <v>23</v>
      </c>
      <c r="C29" s="34">
        <f>[11]С1.1!E27</f>
        <v>3091.33</v>
      </c>
    </row>
    <row r="30" spans="1:3" ht="17.25" x14ac:dyDescent="0.2">
      <c r="A30" s="22" t="s">
        <v>13</v>
      </c>
      <c r="B30" s="33" t="s">
        <v>24</v>
      </c>
      <c r="C30" s="35">
        <f>[11]С1.1!E19</f>
        <v>-0.19900000000000001</v>
      </c>
    </row>
    <row r="31" spans="1:3" ht="17.25" x14ac:dyDescent="0.2">
      <c r="A31" s="22" t="s">
        <v>15</v>
      </c>
      <c r="B31" s="33" t="s">
        <v>25</v>
      </c>
      <c r="C31" s="35">
        <f>[11]С1.1!E20</f>
        <v>5.7000000000000002E-2</v>
      </c>
    </row>
    <row r="32" spans="1:3" ht="30" x14ac:dyDescent="0.2">
      <c r="A32" s="22" t="s">
        <v>17</v>
      </c>
      <c r="B32" s="36" t="s">
        <v>26</v>
      </c>
      <c r="C32" s="37">
        <f>[11]С1!F13</f>
        <v>176.4</v>
      </c>
    </row>
    <row r="33" spans="1:3" x14ac:dyDescent="0.2">
      <c r="A33" s="22" t="s">
        <v>19</v>
      </c>
      <c r="B33" s="36" t="s">
        <v>27</v>
      </c>
      <c r="C33" s="38">
        <f>[11]С1!F16</f>
        <v>7000</v>
      </c>
    </row>
    <row r="34" spans="1:3" ht="14.25" x14ac:dyDescent="0.2">
      <c r="A34" s="22" t="s">
        <v>28</v>
      </c>
      <c r="B34" s="39" t="s">
        <v>29</v>
      </c>
      <c r="C34" s="40">
        <f>[11]С1!F17</f>
        <v>0.72857142857142854</v>
      </c>
    </row>
    <row r="35" spans="1:3" ht="15.75" x14ac:dyDescent="0.2">
      <c r="A35" s="41" t="s">
        <v>30</v>
      </c>
      <c r="B35" s="42" t="s">
        <v>31</v>
      </c>
      <c r="C35" s="40">
        <f>[11]С1!F20</f>
        <v>21.588411179999994</v>
      </c>
    </row>
    <row r="36" spans="1:3" ht="15.75" x14ac:dyDescent="0.2">
      <c r="A36" s="41" t="s">
        <v>32</v>
      </c>
      <c r="B36" s="43" t="s">
        <v>33</v>
      </c>
      <c r="C36" s="40">
        <f>[11]С1!F21</f>
        <v>20.818139999999996</v>
      </c>
    </row>
    <row r="37" spans="1:3" ht="14.25" x14ac:dyDescent="0.2">
      <c r="A37" s="41" t="s">
        <v>34</v>
      </c>
      <c r="B37" s="44" t="s">
        <v>35</v>
      </c>
      <c r="C37" s="40">
        <f>[11]С1!F22</f>
        <v>1.0369999999999999</v>
      </c>
    </row>
    <row r="38" spans="1:3" ht="53.25" thickBot="1" x14ac:dyDescent="0.25">
      <c r="A38" s="27" t="s">
        <v>36</v>
      </c>
      <c r="B38" s="45" t="s">
        <v>37</v>
      </c>
      <c r="C38" s="46">
        <f>[11]С1!F23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[11]С2.1!E12</f>
        <v>V</v>
      </c>
    </row>
    <row r="42" spans="1:3" ht="25.5" x14ac:dyDescent="0.2">
      <c r="A42" s="22" t="s">
        <v>42</v>
      </c>
      <c r="B42" s="33" t="s">
        <v>43</v>
      </c>
      <c r="C42" s="51" t="str">
        <f>[11]С2.1!E13</f>
        <v>6 и менее баллов</v>
      </c>
    </row>
    <row r="43" spans="1:3" ht="25.5" x14ac:dyDescent="0.2">
      <c r="A43" s="22" t="s">
        <v>44</v>
      </c>
      <c r="B43" s="33" t="s">
        <v>45</v>
      </c>
      <c r="C43" s="51" t="str">
        <f>[11]С2.1!E14</f>
        <v>от 200 до 500</v>
      </c>
    </row>
    <row r="44" spans="1:3" ht="25.5" x14ac:dyDescent="0.2">
      <c r="A44" s="22" t="s">
        <v>46</v>
      </c>
      <c r="B44" s="33" t="s">
        <v>47</v>
      </c>
      <c r="C44" s="52" t="str">
        <f>[11]С2.1!E15</f>
        <v>нет</v>
      </c>
    </row>
    <row r="45" spans="1:3" ht="30" x14ac:dyDescent="0.2">
      <c r="A45" s="22" t="s">
        <v>48</v>
      </c>
      <c r="B45" s="33" t="s">
        <v>49</v>
      </c>
      <c r="C45" s="34">
        <f>[11]С2!F18</f>
        <v>35106.652004551666</v>
      </c>
    </row>
    <row r="46" spans="1:3" ht="30" x14ac:dyDescent="0.2">
      <c r="A46" s="22" t="s">
        <v>50</v>
      </c>
      <c r="B46" s="53" t="s">
        <v>51</v>
      </c>
      <c r="C46" s="34">
        <f>IF([11]С2!F19&gt;0,[11]С2!F19,[11]С2!F20)</f>
        <v>23441.524932855718</v>
      </c>
    </row>
    <row r="47" spans="1:3" ht="25.5" x14ac:dyDescent="0.2">
      <c r="A47" s="22" t="s">
        <v>52</v>
      </c>
      <c r="B47" s="54" t="s">
        <v>53</v>
      </c>
      <c r="C47" s="34">
        <f>[11]С2.1!E19</f>
        <v>-37</v>
      </c>
    </row>
    <row r="48" spans="1:3" ht="25.5" x14ac:dyDescent="0.2">
      <c r="A48" s="22" t="s">
        <v>54</v>
      </c>
      <c r="B48" s="54" t="s">
        <v>55</v>
      </c>
      <c r="C48" s="34" t="str">
        <f>[11]С2.1!E22</f>
        <v>нет</v>
      </c>
    </row>
    <row r="49" spans="1:3" ht="38.25" x14ac:dyDescent="0.2">
      <c r="A49" s="22" t="s">
        <v>56</v>
      </c>
      <c r="B49" s="55" t="s">
        <v>57</v>
      </c>
      <c r="C49" s="34">
        <f>[11]С2.2!E10</f>
        <v>1287</v>
      </c>
    </row>
    <row r="50" spans="1:3" ht="25.5" x14ac:dyDescent="0.2">
      <c r="A50" s="22" t="s">
        <v>58</v>
      </c>
      <c r="B50" s="56" t="s">
        <v>59</v>
      </c>
      <c r="C50" s="34">
        <f>[11]С2.2!E12</f>
        <v>5.97</v>
      </c>
    </row>
    <row r="51" spans="1:3" ht="52.5" x14ac:dyDescent="0.2">
      <c r="A51" s="22" t="s">
        <v>60</v>
      </c>
      <c r="B51" s="57" t="s">
        <v>61</v>
      </c>
      <c r="C51" s="34">
        <f>[11]С2.2!E13</f>
        <v>1</v>
      </c>
    </row>
    <row r="52" spans="1:3" ht="27.75" x14ac:dyDescent="0.2">
      <c r="A52" s="22" t="s">
        <v>62</v>
      </c>
      <c r="B52" s="56" t="s">
        <v>63</v>
      </c>
      <c r="C52" s="34">
        <f>[11]С2.2!E14</f>
        <v>12104</v>
      </c>
    </row>
    <row r="53" spans="1:3" ht="25.5" x14ac:dyDescent="0.2">
      <c r="A53" s="22" t="s">
        <v>64</v>
      </c>
      <c r="B53" s="57" t="s">
        <v>65</v>
      </c>
      <c r="C53" s="35">
        <f>[11]С2.2!E15</f>
        <v>4.8000000000000001E-2</v>
      </c>
    </row>
    <row r="54" spans="1:3" x14ac:dyDescent="0.2">
      <c r="A54" s="22" t="s">
        <v>66</v>
      </c>
      <c r="B54" s="57" t="s">
        <v>67</v>
      </c>
      <c r="C54" s="34">
        <f>[11]С2.2!E16</f>
        <v>1</v>
      </c>
    </row>
    <row r="55" spans="1:3" ht="15.75" x14ac:dyDescent="0.2">
      <c r="A55" s="22" t="s">
        <v>68</v>
      </c>
      <c r="B55" s="58" t="s">
        <v>69</v>
      </c>
      <c r="C55" s="34">
        <f>[11]С2!F21</f>
        <v>1</v>
      </c>
    </row>
    <row r="56" spans="1:3" ht="30" x14ac:dyDescent="0.2">
      <c r="A56" s="59" t="s">
        <v>70</v>
      </c>
      <c r="B56" s="33" t="s">
        <v>71</v>
      </c>
      <c r="C56" s="34">
        <f>[11]С2!F13</f>
        <v>183796.83936385796</v>
      </c>
    </row>
    <row r="57" spans="1:3" ht="30" x14ac:dyDescent="0.2">
      <c r="A57" s="59" t="s">
        <v>72</v>
      </c>
      <c r="B57" s="58" t="s">
        <v>73</v>
      </c>
      <c r="C57" s="34">
        <f>[11]С2!F14</f>
        <v>113455</v>
      </c>
    </row>
    <row r="58" spans="1:3" ht="15.75" x14ac:dyDescent="0.2">
      <c r="A58" s="59" t="s">
        <v>74</v>
      </c>
      <c r="B58" s="60" t="s">
        <v>75</v>
      </c>
      <c r="C58" s="40">
        <f>[11]С2!F15</f>
        <v>1.071</v>
      </c>
    </row>
    <row r="59" spans="1:3" ht="15.75" x14ac:dyDescent="0.2">
      <c r="A59" s="59" t="s">
        <v>76</v>
      </c>
      <c r="B59" s="60" t="s">
        <v>77</v>
      </c>
      <c r="C59" s="40">
        <f>[11]С2!F16</f>
        <v>1</v>
      </c>
    </row>
    <row r="60" spans="1:3" ht="17.25" x14ac:dyDescent="0.2">
      <c r="A60" s="59" t="s">
        <v>78</v>
      </c>
      <c r="B60" s="58" t="s">
        <v>79</v>
      </c>
      <c r="C60" s="34">
        <f>[11]С2!F17</f>
        <v>1.01</v>
      </c>
    </row>
    <row r="61" spans="1:3" s="63" customFormat="1" ht="14.25" x14ac:dyDescent="0.2">
      <c r="A61" s="59" t="s">
        <v>80</v>
      </c>
      <c r="B61" s="61" t="s">
        <v>81</v>
      </c>
      <c r="C61" s="62">
        <f>[11]С2!F33</f>
        <v>10</v>
      </c>
    </row>
    <row r="62" spans="1:3" ht="30" x14ac:dyDescent="0.2">
      <c r="A62" s="59" t="s">
        <v>82</v>
      </c>
      <c r="B62" s="64" t="s">
        <v>83</v>
      </c>
      <c r="C62" s="34">
        <f>[11]С2!F26</f>
        <v>1732.0347562066397</v>
      </c>
    </row>
    <row r="63" spans="1:3" ht="17.25" x14ac:dyDescent="0.2">
      <c r="A63" s="59" t="s">
        <v>84</v>
      </c>
      <c r="B63" s="53" t="s">
        <v>85</v>
      </c>
      <c r="C63" s="34">
        <f>[11]С2!F27</f>
        <v>0.27536184199999997</v>
      </c>
    </row>
    <row r="64" spans="1:3" ht="17.25" x14ac:dyDescent="0.2">
      <c r="A64" s="59" t="s">
        <v>86</v>
      </c>
      <c r="B64" s="58" t="s">
        <v>87</v>
      </c>
      <c r="C64" s="62">
        <f>[11]С2!F28</f>
        <v>4200</v>
      </c>
    </row>
    <row r="65" spans="1:3" ht="42.75" x14ac:dyDescent="0.2">
      <c r="A65" s="59" t="s">
        <v>88</v>
      </c>
      <c r="B65" s="33" t="s">
        <v>89</v>
      </c>
      <c r="C65" s="34">
        <f>[11]С2!F22</f>
        <v>38698.422798410109</v>
      </c>
    </row>
    <row r="66" spans="1:3" ht="30" x14ac:dyDescent="0.2">
      <c r="A66" s="59" t="s">
        <v>90</v>
      </c>
      <c r="B66" s="60" t="s">
        <v>91</v>
      </c>
      <c r="C66" s="34">
        <f>[11]С2!F23</f>
        <v>1990</v>
      </c>
    </row>
    <row r="67" spans="1:3" ht="30" x14ac:dyDescent="0.2">
      <c r="A67" s="59" t="s">
        <v>92</v>
      </c>
      <c r="B67" s="53" t="s">
        <v>93</v>
      </c>
      <c r="C67" s="34">
        <f>[11]С2.1!E27</f>
        <v>14307.876789999998</v>
      </c>
    </row>
    <row r="68" spans="1:3" ht="38.25" x14ac:dyDescent="0.2">
      <c r="A68" s="59" t="s">
        <v>94</v>
      </c>
      <c r="B68" s="65" t="s">
        <v>95</v>
      </c>
      <c r="C68" s="52">
        <f>[11]С2.3!E21</f>
        <v>0</v>
      </c>
    </row>
    <row r="69" spans="1:3" ht="25.5" x14ac:dyDescent="0.2">
      <c r="A69" s="59" t="s">
        <v>96</v>
      </c>
      <c r="B69" s="66" t="s">
        <v>97</v>
      </c>
      <c r="C69" s="67">
        <f>[11]С2.3!E11</f>
        <v>9.89</v>
      </c>
    </row>
    <row r="70" spans="1:3" ht="25.5" x14ac:dyDescent="0.2">
      <c r="A70" s="59" t="s">
        <v>98</v>
      </c>
      <c r="B70" s="66" t="s">
        <v>99</v>
      </c>
      <c r="C70" s="62">
        <f>[11]С2.3!E13</f>
        <v>300</v>
      </c>
    </row>
    <row r="71" spans="1:3" ht="25.5" x14ac:dyDescent="0.2">
      <c r="A71" s="59" t="s">
        <v>100</v>
      </c>
      <c r="B71" s="65" t="s">
        <v>101</v>
      </c>
      <c r="C71" s="68">
        <f>IF([11]С2.3!E22&gt;0,[11]С2.3!E22,[11]С2.3!E14)</f>
        <v>61211</v>
      </c>
    </row>
    <row r="72" spans="1:3" ht="38.25" x14ac:dyDescent="0.2">
      <c r="A72" s="59" t="s">
        <v>102</v>
      </c>
      <c r="B72" s="65" t="s">
        <v>103</v>
      </c>
      <c r="C72" s="68">
        <f>IF([11]С2.3!E23&gt;0,[11]С2.3!E23,[11]С2.3!E15)</f>
        <v>45675</v>
      </c>
    </row>
    <row r="73" spans="1:3" ht="30" x14ac:dyDescent="0.2">
      <c r="A73" s="59" t="s">
        <v>104</v>
      </c>
      <c r="B73" s="53" t="s">
        <v>105</v>
      </c>
      <c r="C73" s="34">
        <f>[11]С2.1!E28</f>
        <v>9541.9567200000001</v>
      </c>
    </row>
    <row r="74" spans="1:3" ht="38.25" x14ac:dyDescent="0.2">
      <c r="A74" s="59" t="s">
        <v>106</v>
      </c>
      <c r="B74" s="65" t="s">
        <v>107</v>
      </c>
      <c r="C74" s="52">
        <f>[11]С2.3!E25</f>
        <v>0</v>
      </c>
    </row>
    <row r="75" spans="1:3" ht="25.5" x14ac:dyDescent="0.2">
      <c r="A75" s="59" t="s">
        <v>108</v>
      </c>
      <c r="B75" s="66" t="s">
        <v>109</v>
      </c>
      <c r="C75" s="67">
        <f>[11]С2.3!E12</f>
        <v>0.56000000000000005</v>
      </c>
    </row>
    <row r="76" spans="1:3" ht="25.5" x14ac:dyDescent="0.2">
      <c r="A76" s="59" t="s">
        <v>110</v>
      </c>
      <c r="B76" s="66" t="s">
        <v>99</v>
      </c>
      <c r="C76" s="62">
        <f>[11]С2.3!E13</f>
        <v>300</v>
      </c>
    </row>
    <row r="77" spans="1:3" ht="25.5" x14ac:dyDescent="0.2">
      <c r="A77" s="59" t="s">
        <v>111</v>
      </c>
      <c r="B77" s="69" t="s">
        <v>112</v>
      </c>
      <c r="C77" s="68">
        <f>IF([11]С2.3!E26&gt;0,[11]С2.3!E26,[11]С2.3!E16)</f>
        <v>65637</v>
      </c>
    </row>
    <row r="78" spans="1:3" ht="38.25" x14ac:dyDescent="0.2">
      <c r="A78" s="59" t="s">
        <v>113</v>
      </c>
      <c r="B78" s="69" t="s">
        <v>114</v>
      </c>
      <c r="C78" s="68">
        <f>IF([11]С2.3!E27&gt;0,[11]С2.3!E27,[11]С2.3!E17)</f>
        <v>31684</v>
      </c>
    </row>
    <row r="79" spans="1:3" ht="17.25" x14ac:dyDescent="0.2">
      <c r="A79" s="59" t="s">
        <v>115</v>
      </c>
      <c r="B79" s="33" t="s">
        <v>116</v>
      </c>
      <c r="C79" s="35">
        <f>[11]С2!F29</f>
        <v>9.5962865259740182E-2</v>
      </c>
    </row>
    <row r="80" spans="1:3" ht="30" x14ac:dyDescent="0.2">
      <c r="A80" s="59" t="s">
        <v>117</v>
      </c>
      <c r="B80" s="53" t="s">
        <v>118</v>
      </c>
      <c r="C80" s="70">
        <f>[11]С2!F30</f>
        <v>8.4029304029304031E-2</v>
      </c>
    </row>
    <row r="81" spans="1:3" ht="17.25" x14ac:dyDescent="0.2">
      <c r="A81" s="59" t="s">
        <v>119</v>
      </c>
      <c r="B81" s="71" t="s">
        <v>120</v>
      </c>
      <c r="C81" s="35">
        <f>[11]С2!F31</f>
        <v>0.13880000000000001</v>
      </c>
    </row>
    <row r="82" spans="1:3" s="63" customFormat="1" ht="18" thickBot="1" x14ac:dyDescent="0.25">
      <c r="A82" s="72" t="s">
        <v>121</v>
      </c>
      <c r="B82" s="73" t="s">
        <v>122</v>
      </c>
      <c r="C82" s="74">
        <f>[11]С2!F32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[11]С3!F14</f>
        <v>6075.6875084088233</v>
      </c>
    </row>
    <row r="86" spans="1:3" s="63" customFormat="1" ht="42.75" x14ac:dyDescent="0.2">
      <c r="A86" s="77" t="s">
        <v>127</v>
      </c>
      <c r="B86" s="53" t="s">
        <v>128</v>
      </c>
      <c r="C86" s="78">
        <f>[11]С3!F15</f>
        <v>0.2</v>
      </c>
    </row>
    <row r="87" spans="1:3" s="63" customFormat="1" ht="14.25" x14ac:dyDescent="0.2">
      <c r="A87" s="77" t="s">
        <v>129</v>
      </c>
      <c r="B87" s="79" t="s">
        <v>130</v>
      </c>
      <c r="C87" s="62">
        <f>[11]С3!F18</f>
        <v>15</v>
      </c>
    </row>
    <row r="88" spans="1:3" s="63" customFormat="1" ht="17.25" x14ac:dyDescent="0.2">
      <c r="A88" s="77" t="s">
        <v>131</v>
      </c>
      <c r="B88" s="33" t="s">
        <v>132</v>
      </c>
      <c r="C88" s="34">
        <f>[11]С3!F19</f>
        <v>3778.1614077800232</v>
      </c>
    </row>
    <row r="89" spans="1:3" s="63" customFormat="1" ht="55.5" x14ac:dyDescent="0.2">
      <c r="A89" s="77" t="s">
        <v>133</v>
      </c>
      <c r="B89" s="53" t="s">
        <v>134</v>
      </c>
      <c r="C89" s="80">
        <f>[11]С3!F20</f>
        <v>2.1999999999999999E-2</v>
      </c>
    </row>
    <row r="90" spans="1:3" s="63" customFormat="1" ht="14.25" x14ac:dyDescent="0.2">
      <c r="A90" s="77" t="s">
        <v>135</v>
      </c>
      <c r="B90" s="58" t="s">
        <v>81</v>
      </c>
      <c r="C90" s="62">
        <f>[11]С3!F21</f>
        <v>10</v>
      </c>
    </row>
    <row r="91" spans="1:3" s="63" customFormat="1" ht="17.25" x14ac:dyDescent="0.2">
      <c r="A91" s="77" t="s">
        <v>136</v>
      </c>
      <c r="B91" s="33" t="s">
        <v>137</v>
      </c>
      <c r="C91" s="34">
        <f>[11]С3!F22</f>
        <v>5.1961042686199193</v>
      </c>
    </row>
    <row r="92" spans="1:3" s="63" customFormat="1" ht="55.5" x14ac:dyDescent="0.2">
      <c r="A92" s="77" t="s">
        <v>138</v>
      </c>
      <c r="B92" s="53" t="s">
        <v>139</v>
      </c>
      <c r="C92" s="80">
        <f>[11]С3!F23</f>
        <v>3.0000000000000001E-3</v>
      </c>
    </row>
    <row r="93" spans="1:3" s="63" customFormat="1" ht="27.75" thickBot="1" x14ac:dyDescent="0.25">
      <c r="A93" s="81" t="s">
        <v>140</v>
      </c>
      <c r="B93" s="82" t="s">
        <v>141</v>
      </c>
      <c r="C93" s="83">
        <f>[11]С3!F24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[11]С4!F16</f>
        <v>1652.5</v>
      </c>
    </row>
    <row r="97" spans="1:3" ht="30" x14ac:dyDescent="0.2">
      <c r="A97" s="59" t="s">
        <v>146</v>
      </c>
      <c r="B97" s="58" t="s">
        <v>147</v>
      </c>
      <c r="C97" s="34">
        <f>[11]С4!F17</f>
        <v>73547</v>
      </c>
    </row>
    <row r="98" spans="1:3" ht="17.25" x14ac:dyDescent="0.2">
      <c r="A98" s="59" t="s">
        <v>148</v>
      </c>
      <c r="B98" s="58" t="s">
        <v>149</v>
      </c>
      <c r="C98" s="40">
        <f>[11]С4!F18</f>
        <v>0.02</v>
      </c>
    </row>
    <row r="99" spans="1:3" ht="30" x14ac:dyDescent="0.2">
      <c r="A99" s="59" t="s">
        <v>150</v>
      </c>
      <c r="B99" s="58" t="s">
        <v>151</v>
      </c>
      <c r="C99" s="34">
        <f>[11]С4!F19</f>
        <v>12104</v>
      </c>
    </row>
    <row r="100" spans="1:3" ht="28.5" x14ac:dyDescent="0.2">
      <c r="A100" s="59" t="s">
        <v>152</v>
      </c>
      <c r="B100" s="58" t="s">
        <v>153</v>
      </c>
      <c r="C100" s="40">
        <f>[11]С4!F20</f>
        <v>1.4999999999999999E-2</v>
      </c>
    </row>
    <row r="101" spans="1:3" ht="30" x14ac:dyDescent="0.2">
      <c r="A101" s="59" t="s">
        <v>154</v>
      </c>
      <c r="B101" s="33" t="s">
        <v>155</v>
      </c>
      <c r="C101" s="34">
        <f>[11]С4!F21</f>
        <v>1933.1949342509995</v>
      </c>
    </row>
    <row r="102" spans="1:3" ht="24" customHeight="1" x14ac:dyDescent="0.2">
      <c r="A102" s="59" t="s">
        <v>156</v>
      </c>
      <c r="B102" s="53" t="s">
        <v>157</v>
      </c>
      <c r="C102" s="85">
        <f>IF([11]С4.2!F8="да",[11]С4.2!D21,[11]С4.2!D15)</f>
        <v>0</v>
      </c>
    </row>
    <row r="103" spans="1:3" ht="68.25" x14ac:dyDescent="0.2">
      <c r="A103" s="59" t="s">
        <v>158</v>
      </c>
      <c r="B103" s="53" t="s">
        <v>159</v>
      </c>
      <c r="C103" s="34">
        <f>[11]С4!F22</f>
        <v>3.6112641666666665</v>
      </c>
    </row>
    <row r="104" spans="1:3" ht="30" x14ac:dyDescent="0.2">
      <c r="A104" s="59" t="s">
        <v>160</v>
      </c>
      <c r="B104" s="58" t="s">
        <v>161</v>
      </c>
      <c r="C104" s="34">
        <f>[11]С4!F23</f>
        <v>180</v>
      </c>
    </row>
    <row r="105" spans="1:3" ht="14.25" x14ac:dyDescent="0.2">
      <c r="A105" s="59" t="s">
        <v>162</v>
      </c>
      <c r="B105" s="53" t="s">
        <v>163</v>
      </c>
      <c r="C105" s="34">
        <f>[11]С4!F24</f>
        <v>8497.1999999999989</v>
      </c>
    </row>
    <row r="106" spans="1:3" ht="14.25" x14ac:dyDescent="0.2">
      <c r="A106" s="59" t="s">
        <v>164</v>
      </c>
      <c r="B106" s="58" t="s">
        <v>165</v>
      </c>
      <c r="C106" s="40">
        <f>[11]С4!F25</f>
        <v>0.35</v>
      </c>
    </row>
    <row r="107" spans="1:3" ht="17.25" x14ac:dyDescent="0.2">
      <c r="A107" s="59" t="s">
        <v>166</v>
      </c>
      <c r="B107" s="33" t="s">
        <v>167</v>
      </c>
      <c r="C107" s="34">
        <f>[11]С4!F26</f>
        <v>89.126274999999993</v>
      </c>
    </row>
    <row r="108" spans="1:3" ht="25.5" x14ac:dyDescent="0.2">
      <c r="A108" s="59" t="s">
        <v>168</v>
      </c>
      <c r="B108" s="53" t="s">
        <v>95</v>
      </c>
      <c r="C108" s="85">
        <f>[11]С4.3!E16</f>
        <v>0</v>
      </c>
    </row>
    <row r="109" spans="1:3" ht="25.5" x14ac:dyDescent="0.2">
      <c r="A109" s="59" t="s">
        <v>169</v>
      </c>
      <c r="B109" s="53" t="s">
        <v>170</v>
      </c>
      <c r="C109" s="34">
        <f>[11]С4.3!E17</f>
        <v>23.024999999999999</v>
      </c>
    </row>
    <row r="110" spans="1:3" ht="38.25" x14ac:dyDescent="0.2">
      <c r="A110" s="59" t="s">
        <v>171</v>
      </c>
      <c r="B110" s="53" t="s">
        <v>107</v>
      </c>
      <c r="C110" s="85">
        <f>[11]С4.3!E18</f>
        <v>0</v>
      </c>
    </row>
    <row r="111" spans="1:3" x14ac:dyDescent="0.2">
      <c r="A111" s="59" t="s">
        <v>172</v>
      </c>
      <c r="B111" s="53" t="s">
        <v>173</v>
      </c>
      <c r="C111" s="34">
        <f>[11]С4.3!E19</f>
        <v>41.06666666666667</v>
      </c>
    </row>
    <row r="112" spans="1:3" x14ac:dyDescent="0.2">
      <c r="A112" s="59" t="s">
        <v>174</v>
      </c>
      <c r="B112" s="58" t="s">
        <v>175</v>
      </c>
      <c r="C112" s="34">
        <f>[11]С4.3!E11</f>
        <v>1871</v>
      </c>
    </row>
    <row r="113" spans="1:3" x14ac:dyDescent="0.2">
      <c r="A113" s="59" t="s">
        <v>176</v>
      </c>
      <c r="B113" s="58" t="s">
        <v>177</v>
      </c>
      <c r="C113" s="52">
        <f>[11]С4.3!E12</f>
        <v>1636</v>
      </c>
    </row>
    <row r="114" spans="1:3" x14ac:dyDescent="0.2">
      <c r="A114" s="59" t="s">
        <v>178</v>
      </c>
      <c r="B114" s="58" t="s">
        <v>179</v>
      </c>
      <c r="C114" s="52">
        <f>[11]С4.3!E13</f>
        <v>204</v>
      </c>
    </row>
    <row r="115" spans="1:3" ht="30" x14ac:dyDescent="0.2">
      <c r="A115" s="59" t="s">
        <v>180</v>
      </c>
      <c r="B115" s="33" t="s">
        <v>181</v>
      </c>
      <c r="C115" s="34">
        <f>[11]С4!F27</f>
        <v>1413.5806587229636</v>
      </c>
    </row>
    <row r="116" spans="1:3" ht="25.5" x14ac:dyDescent="0.2">
      <c r="A116" s="59" t="s">
        <v>182</v>
      </c>
      <c r="B116" s="53" t="s">
        <v>183</v>
      </c>
      <c r="C116" s="34">
        <f>[11]С4!F28</f>
        <v>1085.6994306627985</v>
      </c>
    </row>
    <row r="117" spans="1:3" ht="42.75" x14ac:dyDescent="0.2">
      <c r="A117" s="59" t="s">
        <v>184</v>
      </c>
      <c r="B117" s="53" t="s">
        <v>185</v>
      </c>
      <c r="C117" s="34">
        <f>[11]С4!F29</f>
        <v>327.8812280601652</v>
      </c>
    </row>
    <row r="118" spans="1:3" ht="30" x14ac:dyDescent="0.2">
      <c r="A118" s="59" t="s">
        <v>186</v>
      </c>
      <c r="B118" s="39" t="s">
        <v>187</v>
      </c>
      <c r="C118" s="34">
        <f>[11]С4!F30</f>
        <v>1748.8983194369869</v>
      </c>
    </row>
    <row r="119" spans="1:3" ht="42.75" x14ac:dyDescent="0.2">
      <c r="A119" s="59" t="s">
        <v>188</v>
      </c>
      <c r="B119" s="86" t="s">
        <v>189</v>
      </c>
      <c r="C119" s="34">
        <f>[11]С4!F33</f>
        <v>1019.6799719424911</v>
      </c>
    </row>
    <row r="120" spans="1:3" ht="30" x14ac:dyDescent="0.2">
      <c r="A120" s="59" t="s">
        <v>190</v>
      </c>
      <c r="B120" s="87" t="s">
        <v>191</v>
      </c>
      <c r="C120" s="34">
        <f>[11]С4!F35</f>
        <v>17.040680999999999</v>
      </c>
    </row>
    <row r="121" spans="1:3" ht="14.25" x14ac:dyDescent="0.2">
      <c r="A121" s="59" t="s">
        <v>192</v>
      </c>
      <c r="B121" s="56" t="s">
        <v>193</v>
      </c>
      <c r="C121" s="34">
        <f>[11]С4!F36</f>
        <v>14319.9</v>
      </c>
    </row>
    <row r="122" spans="1:3" ht="28.5" thickBot="1" x14ac:dyDescent="0.25">
      <c r="A122" s="72" t="s">
        <v>194</v>
      </c>
      <c r="B122" s="88" t="s">
        <v>195</v>
      </c>
      <c r="C122" s="83">
        <f>[11]С4!F37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[11]С5!F17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[11]С2!F37</f>
        <v>20.818139999999996</v>
      </c>
    </row>
    <row r="136" spans="1:3" ht="14.25" x14ac:dyDescent="0.2">
      <c r="A136" s="59" t="s">
        <v>217</v>
      </c>
      <c r="B136" s="101" t="s">
        <v>218</v>
      </c>
      <c r="C136" s="34">
        <f>[11]С2!F38</f>
        <v>7</v>
      </c>
    </row>
    <row r="137" spans="1:3" ht="17.25" x14ac:dyDescent="0.2">
      <c r="A137" s="59" t="s">
        <v>219</v>
      </c>
      <c r="B137" s="101" t="s">
        <v>220</v>
      </c>
      <c r="C137" s="34">
        <f>[11]С2!F40</f>
        <v>0.97</v>
      </c>
    </row>
    <row r="138" spans="1:3" ht="15" thickBot="1" x14ac:dyDescent="0.25">
      <c r="A138" s="72" t="s">
        <v>221</v>
      </c>
      <c r="B138" s="102" t="s">
        <v>222</v>
      </c>
      <c r="C138" s="46">
        <f>[11]С2!F42</f>
        <v>0.35</v>
      </c>
    </row>
    <row r="139" spans="1:3" s="89" customFormat="1" ht="13.5" thickBot="1" x14ac:dyDescent="0.25">
      <c r="A139" s="47"/>
      <c r="B139" s="75"/>
      <c r="C139" s="15"/>
    </row>
    <row r="140" spans="1:3" ht="30" x14ac:dyDescent="0.2">
      <c r="A140" s="84" t="s">
        <v>223</v>
      </c>
      <c r="B140" s="103" t="s">
        <v>224</v>
      </c>
      <c r="C140" s="104">
        <f>[11]С2!F35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[11]С2.5!$E$11</f>
        <v>-2.9000000000000026E-2</v>
      </c>
    </row>
    <row r="144" spans="1:3" x14ac:dyDescent="0.2">
      <c r="A144" s="105"/>
      <c r="B144" s="110">
        <f>B143+1</f>
        <v>2021</v>
      </c>
      <c r="C144" s="111">
        <f>[11]С2.5!$F$11</f>
        <v>0.245</v>
      </c>
    </row>
    <row r="145" spans="1:3" x14ac:dyDescent="0.2">
      <c r="A145" s="105"/>
      <c r="B145" s="110">
        <f t="shared" ref="B145:B208" si="0">B144+1</f>
        <v>2022</v>
      </c>
      <c r="C145" s="111">
        <f>[11]С2.5!$G$11</f>
        <v>0.114</v>
      </c>
    </row>
    <row r="146" spans="1:3" ht="13.5" thickBot="1" x14ac:dyDescent="0.25">
      <c r="A146" s="105"/>
      <c r="B146" s="112">
        <f t="shared" si="0"/>
        <v>2023</v>
      </c>
      <c r="C146" s="113">
        <f>[11]С2.5!$H$11</f>
        <v>2.4E-2</v>
      </c>
    </row>
    <row r="147" spans="1:3" x14ac:dyDescent="0.2">
      <c r="A147" s="105"/>
      <c r="B147" s="114">
        <f t="shared" si="0"/>
        <v>2024</v>
      </c>
      <c r="C147" s="115">
        <f>[11]С2.5!$I$11</f>
        <v>8.5999999999999993E-2</v>
      </c>
    </row>
    <row r="148" spans="1:3" hidden="1" x14ac:dyDescent="0.2">
      <c r="A148" s="105"/>
      <c r="B148" s="110">
        <f t="shared" si="0"/>
        <v>2025</v>
      </c>
      <c r="C148" s="111">
        <f>[11]С2.5!$J$11</f>
        <v>0.21215960863291</v>
      </c>
    </row>
    <row r="149" spans="1:3" hidden="1" x14ac:dyDescent="0.2">
      <c r="A149" s="105"/>
      <c r="B149" s="110">
        <f t="shared" si="0"/>
        <v>2026</v>
      </c>
      <c r="C149" s="111">
        <f>[11]С2.5!$K$11</f>
        <v>3.5813361771260002E-2</v>
      </c>
    </row>
    <row r="150" spans="1:3" hidden="1" x14ac:dyDescent="0.2">
      <c r="A150" s="105"/>
      <c r="B150" s="110">
        <f t="shared" si="0"/>
        <v>2027</v>
      </c>
      <c r="C150" s="111">
        <f>[11]С2.5!$L$11</f>
        <v>3.2682303599220003E-2</v>
      </c>
    </row>
    <row r="151" spans="1:3" hidden="1" x14ac:dyDescent="0.2">
      <c r="A151" s="105"/>
      <c r="B151" s="110">
        <f t="shared" si="0"/>
        <v>2028</v>
      </c>
      <c r="C151" s="111">
        <f>[11]С2.5!$M$11</f>
        <v>0</v>
      </c>
    </row>
    <row r="152" spans="1:3" hidden="1" x14ac:dyDescent="0.2">
      <c r="A152" s="105"/>
      <c r="B152" s="110">
        <f t="shared" si="0"/>
        <v>2029</v>
      </c>
      <c r="C152" s="111">
        <f>[11]С2.5!$N$11</f>
        <v>0</v>
      </c>
    </row>
    <row r="153" spans="1:3" hidden="1" x14ac:dyDescent="0.2">
      <c r="A153" s="105"/>
      <c r="B153" s="110">
        <f t="shared" si="0"/>
        <v>2030</v>
      </c>
      <c r="C153" s="111">
        <f>[11]С2.5!$O$11</f>
        <v>0</v>
      </c>
    </row>
    <row r="154" spans="1:3" hidden="1" x14ac:dyDescent="0.2">
      <c r="A154" s="105"/>
      <c r="B154" s="110">
        <f t="shared" si="0"/>
        <v>2031</v>
      </c>
      <c r="C154" s="111">
        <f>[11]С2.5!$P$11</f>
        <v>0</v>
      </c>
    </row>
    <row r="155" spans="1:3" hidden="1" x14ac:dyDescent="0.2">
      <c r="A155" s="89"/>
      <c r="B155" s="110">
        <f t="shared" si="0"/>
        <v>2032</v>
      </c>
      <c r="C155" s="111">
        <f>[11]С2.5!$Q$11</f>
        <v>0</v>
      </c>
    </row>
    <row r="156" spans="1:3" hidden="1" x14ac:dyDescent="0.2">
      <c r="A156" s="89"/>
      <c r="B156" s="110">
        <f t="shared" si="0"/>
        <v>2033</v>
      </c>
      <c r="C156" s="111">
        <f>[11]С2.5!$R$11</f>
        <v>0</v>
      </c>
    </row>
    <row r="157" spans="1:3" hidden="1" x14ac:dyDescent="0.2">
      <c r="B157" s="110">
        <f t="shared" si="0"/>
        <v>2034</v>
      </c>
      <c r="C157" s="111">
        <f>[11]С2.5!$S$11</f>
        <v>0</v>
      </c>
    </row>
    <row r="158" spans="1:3" hidden="1" x14ac:dyDescent="0.2">
      <c r="B158" s="110">
        <f t="shared" si="0"/>
        <v>2035</v>
      </c>
      <c r="C158" s="111">
        <f>[11]С2.5!$T$11</f>
        <v>0</v>
      </c>
    </row>
    <row r="159" spans="1:3" hidden="1" x14ac:dyDescent="0.2">
      <c r="B159" s="110">
        <f t="shared" si="0"/>
        <v>2036</v>
      </c>
      <c r="C159" s="111">
        <f>[11]С2.5!$U$11</f>
        <v>0</v>
      </c>
    </row>
    <row r="160" spans="1:3" hidden="1" x14ac:dyDescent="0.2">
      <c r="B160" s="110">
        <f t="shared" si="0"/>
        <v>2037</v>
      </c>
      <c r="C160" s="111">
        <f>[11]С2.5!$V$11</f>
        <v>0</v>
      </c>
    </row>
    <row r="161" spans="2:3" hidden="1" x14ac:dyDescent="0.2">
      <c r="B161" s="110">
        <f t="shared" si="0"/>
        <v>2038</v>
      </c>
      <c r="C161" s="111">
        <f>[11]С2.5!$W$11</f>
        <v>0</v>
      </c>
    </row>
    <row r="162" spans="2:3" hidden="1" x14ac:dyDescent="0.2">
      <c r="B162" s="110">
        <f t="shared" si="0"/>
        <v>2039</v>
      </c>
      <c r="C162" s="111">
        <f>[11]С2.5!$X$11</f>
        <v>0</v>
      </c>
    </row>
    <row r="163" spans="2:3" hidden="1" x14ac:dyDescent="0.2">
      <c r="B163" s="110">
        <f t="shared" si="0"/>
        <v>2040</v>
      </c>
      <c r="C163" s="111">
        <f>[11]С2.5!$Y$11</f>
        <v>0</v>
      </c>
    </row>
    <row r="164" spans="2:3" hidden="1" x14ac:dyDescent="0.2">
      <c r="B164" s="110">
        <f t="shared" si="0"/>
        <v>2041</v>
      </c>
      <c r="C164" s="111">
        <f>[11]С2.5!$Z$11</f>
        <v>0</v>
      </c>
    </row>
    <row r="165" spans="2:3" hidden="1" x14ac:dyDescent="0.2">
      <c r="B165" s="110">
        <f t="shared" si="0"/>
        <v>2042</v>
      </c>
      <c r="C165" s="111">
        <f>[11]С2.5!$AA$11</f>
        <v>0</v>
      </c>
    </row>
    <row r="166" spans="2:3" hidden="1" x14ac:dyDescent="0.2">
      <c r="B166" s="110">
        <f t="shared" si="0"/>
        <v>2043</v>
      </c>
      <c r="C166" s="111">
        <f>[11]С2.5!$AB$11</f>
        <v>0</v>
      </c>
    </row>
    <row r="167" spans="2:3" hidden="1" x14ac:dyDescent="0.2">
      <c r="B167" s="110">
        <f t="shared" si="0"/>
        <v>2044</v>
      </c>
      <c r="C167" s="111">
        <f>[11]С2.5!$AC$11</f>
        <v>0</v>
      </c>
    </row>
    <row r="168" spans="2:3" hidden="1" x14ac:dyDescent="0.2">
      <c r="B168" s="110">
        <f t="shared" si="0"/>
        <v>2045</v>
      </c>
      <c r="C168" s="111">
        <f>[11]С2.5!$AD$11</f>
        <v>0</v>
      </c>
    </row>
    <row r="169" spans="2:3" hidden="1" x14ac:dyDescent="0.2">
      <c r="B169" s="110">
        <f t="shared" si="0"/>
        <v>2046</v>
      </c>
      <c r="C169" s="111">
        <f>[11]С2.5!$AE$11</f>
        <v>0</v>
      </c>
    </row>
    <row r="170" spans="2:3" hidden="1" x14ac:dyDescent="0.2">
      <c r="B170" s="110">
        <f t="shared" si="0"/>
        <v>2047</v>
      </c>
      <c r="C170" s="111">
        <f>[11]С2.5!$AF$11</f>
        <v>0</v>
      </c>
    </row>
    <row r="171" spans="2:3" hidden="1" x14ac:dyDescent="0.2">
      <c r="B171" s="110">
        <f t="shared" si="0"/>
        <v>2048</v>
      </c>
      <c r="C171" s="111">
        <f>[11]С2.5!$AG$11</f>
        <v>0</v>
      </c>
    </row>
    <row r="172" spans="2:3" hidden="1" x14ac:dyDescent="0.2">
      <c r="B172" s="110">
        <f t="shared" si="0"/>
        <v>2049</v>
      </c>
      <c r="C172" s="111">
        <f>[11]С2.5!$AH$11</f>
        <v>0</v>
      </c>
    </row>
    <row r="173" spans="2:3" hidden="1" x14ac:dyDescent="0.2">
      <c r="B173" s="110">
        <f t="shared" si="0"/>
        <v>2050</v>
      </c>
      <c r="C173" s="111">
        <f>[11]С2.5!$AI$11</f>
        <v>0</v>
      </c>
    </row>
    <row r="174" spans="2:3" hidden="1" x14ac:dyDescent="0.2">
      <c r="B174" s="110">
        <f t="shared" si="0"/>
        <v>2051</v>
      </c>
      <c r="C174" s="111">
        <f>[11]С2.5!$AJ$11</f>
        <v>0</v>
      </c>
    </row>
    <row r="175" spans="2:3" hidden="1" x14ac:dyDescent="0.2">
      <c r="B175" s="110">
        <f t="shared" si="0"/>
        <v>2052</v>
      </c>
      <c r="C175" s="111">
        <f>[11]С2.5!$AK$11</f>
        <v>0</v>
      </c>
    </row>
    <row r="176" spans="2:3" hidden="1" x14ac:dyDescent="0.2">
      <c r="B176" s="110">
        <f t="shared" si="0"/>
        <v>2053</v>
      </c>
      <c r="C176" s="111">
        <f>[11]С2.5!$AL$11</f>
        <v>0</v>
      </c>
    </row>
    <row r="177" spans="2:3" hidden="1" x14ac:dyDescent="0.2">
      <c r="B177" s="110">
        <f t="shared" si="0"/>
        <v>2054</v>
      </c>
      <c r="C177" s="111">
        <f>[11]С2.5!$AM$11</f>
        <v>0</v>
      </c>
    </row>
    <row r="178" spans="2:3" hidden="1" x14ac:dyDescent="0.2">
      <c r="B178" s="110">
        <f t="shared" si="0"/>
        <v>2055</v>
      </c>
      <c r="C178" s="111">
        <f>[11]С2.5!$AN$11</f>
        <v>0</v>
      </c>
    </row>
    <row r="179" spans="2:3" hidden="1" x14ac:dyDescent="0.2">
      <c r="B179" s="110">
        <f t="shared" si="0"/>
        <v>2056</v>
      </c>
      <c r="C179" s="111">
        <f>[11]С2.5!$AO$11</f>
        <v>0</v>
      </c>
    </row>
    <row r="180" spans="2:3" hidden="1" x14ac:dyDescent="0.2">
      <c r="B180" s="110">
        <f t="shared" si="0"/>
        <v>2057</v>
      </c>
      <c r="C180" s="111">
        <f>[11]С2.5!$AP$11</f>
        <v>0</v>
      </c>
    </row>
    <row r="181" spans="2:3" hidden="1" x14ac:dyDescent="0.2">
      <c r="B181" s="110">
        <f t="shared" si="0"/>
        <v>2058</v>
      </c>
      <c r="C181" s="111">
        <f>[11]С2.5!$AQ$11</f>
        <v>0</v>
      </c>
    </row>
    <row r="182" spans="2:3" hidden="1" x14ac:dyDescent="0.2">
      <c r="B182" s="110">
        <f t="shared" si="0"/>
        <v>2059</v>
      </c>
      <c r="C182" s="111">
        <f>[11]С2.5!$AR$11</f>
        <v>0</v>
      </c>
    </row>
    <row r="183" spans="2:3" hidden="1" x14ac:dyDescent="0.2">
      <c r="B183" s="110">
        <f t="shared" si="0"/>
        <v>2060</v>
      </c>
      <c r="C183" s="111">
        <f>[11]С2.5!$AS$11</f>
        <v>0</v>
      </c>
    </row>
    <row r="184" spans="2:3" hidden="1" x14ac:dyDescent="0.2">
      <c r="B184" s="110">
        <f t="shared" si="0"/>
        <v>2061</v>
      </c>
      <c r="C184" s="111">
        <f>[11]С2.5!$AT$11</f>
        <v>0</v>
      </c>
    </row>
    <row r="185" spans="2:3" hidden="1" x14ac:dyDescent="0.2">
      <c r="B185" s="110">
        <f t="shared" si="0"/>
        <v>2062</v>
      </c>
      <c r="C185" s="111">
        <f>[11]С2.5!$AU$11</f>
        <v>0</v>
      </c>
    </row>
    <row r="186" spans="2:3" hidden="1" x14ac:dyDescent="0.2">
      <c r="B186" s="110">
        <f t="shared" si="0"/>
        <v>2063</v>
      </c>
      <c r="C186" s="111">
        <f>[11]С2.5!$AV$11</f>
        <v>0</v>
      </c>
    </row>
    <row r="187" spans="2:3" hidden="1" x14ac:dyDescent="0.2">
      <c r="B187" s="110">
        <f t="shared" si="0"/>
        <v>2064</v>
      </c>
      <c r="C187" s="111">
        <f>[11]С2.5!$AW$11</f>
        <v>0</v>
      </c>
    </row>
    <row r="188" spans="2:3" hidden="1" x14ac:dyDescent="0.2">
      <c r="B188" s="110">
        <f t="shared" si="0"/>
        <v>2065</v>
      </c>
      <c r="C188" s="111">
        <f>[11]С2.5!$AX$11</f>
        <v>0</v>
      </c>
    </row>
    <row r="189" spans="2:3" hidden="1" x14ac:dyDescent="0.2">
      <c r="B189" s="110">
        <f t="shared" si="0"/>
        <v>2066</v>
      </c>
      <c r="C189" s="111">
        <f>[11]С2.5!$AY$11</f>
        <v>0</v>
      </c>
    </row>
    <row r="190" spans="2:3" hidden="1" x14ac:dyDescent="0.2">
      <c r="B190" s="110">
        <f t="shared" si="0"/>
        <v>2067</v>
      </c>
      <c r="C190" s="111">
        <f>[11]С2.5!$AZ$11</f>
        <v>0</v>
      </c>
    </row>
    <row r="191" spans="2:3" hidden="1" x14ac:dyDescent="0.2">
      <c r="B191" s="110">
        <f t="shared" si="0"/>
        <v>2068</v>
      </c>
      <c r="C191" s="111">
        <f>[11]С2.5!$BA$11</f>
        <v>0</v>
      </c>
    </row>
    <row r="192" spans="2:3" hidden="1" x14ac:dyDescent="0.2">
      <c r="B192" s="110">
        <f t="shared" si="0"/>
        <v>2069</v>
      </c>
      <c r="C192" s="111">
        <f>[11]С2.5!$BB$11</f>
        <v>0</v>
      </c>
    </row>
    <row r="193" spans="2:3" hidden="1" x14ac:dyDescent="0.2">
      <c r="B193" s="110">
        <f t="shared" si="0"/>
        <v>2070</v>
      </c>
      <c r="C193" s="111">
        <f>[11]С2.5!$BC$11</f>
        <v>0</v>
      </c>
    </row>
    <row r="194" spans="2:3" hidden="1" x14ac:dyDescent="0.2">
      <c r="B194" s="110">
        <f t="shared" si="0"/>
        <v>2071</v>
      </c>
      <c r="C194" s="111">
        <f>[11]С2.5!$BD$11</f>
        <v>0</v>
      </c>
    </row>
    <row r="195" spans="2:3" hidden="1" x14ac:dyDescent="0.2">
      <c r="B195" s="110">
        <f t="shared" si="0"/>
        <v>2072</v>
      </c>
      <c r="C195" s="111">
        <f>[11]С2.5!$BE$11</f>
        <v>0</v>
      </c>
    </row>
    <row r="196" spans="2:3" hidden="1" x14ac:dyDescent="0.2">
      <c r="B196" s="110">
        <f t="shared" si="0"/>
        <v>2073</v>
      </c>
      <c r="C196" s="111">
        <f>[11]С2.5!$BF$11</f>
        <v>0</v>
      </c>
    </row>
    <row r="197" spans="2:3" hidden="1" x14ac:dyDescent="0.2">
      <c r="B197" s="110">
        <f t="shared" si="0"/>
        <v>2074</v>
      </c>
      <c r="C197" s="111">
        <f>[11]С2.5!$BG$11</f>
        <v>0</v>
      </c>
    </row>
    <row r="198" spans="2:3" hidden="1" x14ac:dyDescent="0.2">
      <c r="B198" s="110">
        <f t="shared" si="0"/>
        <v>2075</v>
      </c>
      <c r="C198" s="111">
        <f>[11]С2.5!$BH$11</f>
        <v>0</v>
      </c>
    </row>
    <row r="199" spans="2:3" hidden="1" x14ac:dyDescent="0.2">
      <c r="B199" s="110">
        <f t="shared" si="0"/>
        <v>2076</v>
      </c>
      <c r="C199" s="111">
        <f>[11]С2.5!$BI$11</f>
        <v>0</v>
      </c>
    </row>
    <row r="200" spans="2:3" hidden="1" x14ac:dyDescent="0.2">
      <c r="B200" s="110">
        <f t="shared" si="0"/>
        <v>2077</v>
      </c>
      <c r="C200" s="111">
        <f>[11]С2.5!$BJ$11</f>
        <v>0</v>
      </c>
    </row>
    <row r="201" spans="2:3" hidden="1" x14ac:dyDescent="0.2">
      <c r="B201" s="110">
        <f t="shared" si="0"/>
        <v>2078</v>
      </c>
      <c r="C201" s="111">
        <f>[11]С2.5!$BK$11</f>
        <v>0</v>
      </c>
    </row>
    <row r="202" spans="2:3" hidden="1" x14ac:dyDescent="0.2">
      <c r="B202" s="110">
        <f t="shared" si="0"/>
        <v>2079</v>
      </c>
      <c r="C202" s="111">
        <f>[11]С2.5!$BL$11</f>
        <v>0</v>
      </c>
    </row>
    <row r="203" spans="2:3" hidden="1" x14ac:dyDescent="0.2">
      <c r="B203" s="110">
        <f t="shared" si="0"/>
        <v>2080</v>
      </c>
      <c r="C203" s="111">
        <f>[11]С2.5!$BM$11</f>
        <v>0</v>
      </c>
    </row>
    <row r="204" spans="2:3" hidden="1" x14ac:dyDescent="0.2">
      <c r="B204" s="110">
        <f t="shared" si="0"/>
        <v>2081</v>
      </c>
      <c r="C204" s="111">
        <f>[11]С2.5!$BN$11</f>
        <v>0</v>
      </c>
    </row>
    <row r="205" spans="2:3" hidden="1" x14ac:dyDescent="0.2">
      <c r="B205" s="110">
        <f t="shared" si="0"/>
        <v>2082</v>
      </c>
      <c r="C205" s="111">
        <f>[11]С2.5!$BO$11</f>
        <v>0</v>
      </c>
    </row>
    <row r="206" spans="2:3" hidden="1" x14ac:dyDescent="0.2">
      <c r="B206" s="110">
        <f t="shared" si="0"/>
        <v>2083</v>
      </c>
      <c r="C206" s="111">
        <f>[11]С2.5!$BP$11</f>
        <v>0</v>
      </c>
    </row>
    <row r="207" spans="2:3" hidden="1" x14ac:dyDescent="0.2">
      <c r="B207" s="110">
        <f t="shared" si="0"/>
        <v>2084</v>
      </c>
      <c r="C207" s="111">
        <f>[11]С2.5!$BQ$11</f>
        <v>0</v>
      </c>
    </row>
    <row r="208" spans="2:3" hidden="1" x14ac:dyDescent="0.2">
      <c r="B208" s="110">
        <f t="shared" si="0"/>
        <v>2085</v>
      </c>
      <c r="C208" s="111">
        <f>[11]С2.5!$BR$11</f>
        <v>0</v>
      </c>
    </row>
    <row r="209" spans="2:3" hidden="1" x14ac:dyDescent="0.2">
      <c r="B209" s="110">
        <f t="shared" ref="B209:B223" si="1">B208+1</f>
        <v>2086</v>
      </c>
      <c r="C209" s="111">
        <f>[11]С2.5!$BS$11</f>
        <v>0</v>
      </c>
    </row>
    <row r="210" spans="2:3" hidden="1" x14ac:dyDescent="0.2">
      <c r="B210" s="110">
        <f t="shared" si="1"/>
        <v>2087</v>
      </c>
      <c r="C210" s="111">
        <f>[11]С2.5!$BT$11</f>
        <v>0</v>
      </c>
    </row>
    <row r="211" spans="2:3" hidden="1" x14ac:dyDescent="0.2">
      <c r="B211" s="110">
        <f t="shared" si="1"/>
        <v>2088</v>
      </c>
      <c r="C211" s="111">
        <f>[11]С2.5!$BU$11</f>
        <v>0</v>
      </c>
    </row>
    <row r="212" spans="2:3" hidden="1" x14ac:dyDescent="0.2">
      <c r="B212" s="110">
        <f t="shared" si="1"/>
        <v>2089</v>
      </c>
      <c r="C212" s="111">
        <f>[11]С2.5!$BV$11</f>
        <v>0</v>
      </c>
    </row>
    <row r="213" spans="2:3" hidden="1" x14ac:dyDescent="0.2">
      <c r="B213" s="110">
        <f t="shared" si="1"/>
        <v>2090</v>
      </c>
      <c r="C213" s="111">
        <f>[11]С2.5!$BW$11</f>
        <v>0</v>
      </c>
    </row>
    <row r="214" spans="2:3" hidden="1" x14ac:dyDescent="0.2">
      <c r="B214" s="110">
        <f t="shared" si="1"/>
        <v>2091</v>
      </c>
      <c r="C214" s="111">
        <f>[11]С2.5!$BX$11</f>
        <v>0</v>
      </c>
    </row>
    <row r="215" spans="2:3" hidden="1" x14ac:dyDescent="0.2">
      <c r="B215" s="110">
        <f t="shared" si="1"/>
        <v>2092</v>
      </c>
      <c r="C215" s="111">
        <f>[11]С2.5!$BY$11</f>
        <v>0</v>
      </c>
    </row>
    <row r="216" spans="2:3" hidden="1" x14ac:dyDescent="0.2">
      <c r="B216" s="110">
        <f t="shared" si="1"/>
        <v>2093</v>
      </c>
      <c r="C216" s="111">
        <f>[11]С2.5!$BZ$11</f>
        <v>0</v>
      </c>
    </row>
    <row r="217" spans="2:3" hidden="1" x14ac:dyDescent="0.2">
      <c r="B217" s="110">
        <f t="shared" si="1"/>
        <v>2094</v>
      </c>
      <c r="C217" s="111">
        <f>[11]С2.5!$CA$11</f>
        <v>0</v>
      </c>
    </row>
    <row r="218" spans="2:3" hidden="1" x14ac:dyDescent="0.2">
      <c r="B218" s="110">
        <f t="shared" si="1"/>
        <v>2095</v>
      </c>
      <c r="C218" s="111">
        <f>[11]С2.5!$CB$11</f>
        <v>0</v>
      </c>
    </row>
    <row r="219" spans="2:3" hidden="1" x14ac:dyDescent="0.2">
      <c r="B219" s="110">
        <f t="shared" si="1"/>
        <v>2096</v>
      </c>
      <c r="C219" s="111">
        <f>[11]С2.5!$CC$11</f>
        <v>0</v>
      </c>
    </row>
    <row r="220" spans="2:3" hidden="1" x14ac:dyDescent="0.2">
      <c r="B220" s="110">
        <f t="shared" si="1"/>
        <v>2097</v>
      </c>
      <c r="C220" s="111">
        <f>[11]С2.5!$CD$11</f>
        <v>0</v>
      </c>
    </row>
    <row r="221" spans="2:3" hidden="1" x14ac:dyDescent="0.2">
      <c r="B221" s="110">
        <f t="shared" si="1"/>
        <v>2098</v>
      </c>
      <c r="C221" s="111">
        <f>[11]С2.5!$CE$11</f>
        <v>0</v>
      </c>
    </row>
    <row r="222" spans="2:3" hidden="1" x14ac:dyDescent="0.2">
      <c r="B222" s="110">
        <f t="shared" si="1"/>
        <v>2099</v>
      </c>
      <c r="C222" s="111">
        <f>[11]С2.5!$CF$11</f>
        <v>0</v>
      </c>
    </row>
    <row r="223" spans="2:3" ht="13.5" hidden="1" thickBot="1" x14ac:dyDescent="0.25">
      <c r="B223" s="112">
        <f t="shared" si="1"/>
        <v>2100</v>
      </c>
      <c r="C223" s="113">
        <f>[11]С2.5!$CG$11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[12]И1!D13</f>
        <v>Субъект Российской Федерации</v>
      </c>
      <c r="C4" s="10" t="str">
        <f>[12]И1!E13</f>
        <v>Новосибирская область</v>
      </c>
    </row>
    <row r="5" spans="1:3" ht="38.25" x14ac:dyDescent="0.2">
      <c r="A5" s="8"/>
      <c r="B5" s="9" t="str">
        <f>[12]И1!D14</f>
        <v>Тип муниципального образования (выберите из списка)</v>
      </c>
      <c r="C5" s="10" t="str">
        <f>[12]И1!E14</f>
        <v>село Мамоново, Маслянинский муниципальный район</v>
      </c>
    </row>
    <row r="6" spans="1:3" x14ac:dyDescent="0.2">
      <c r="A6" s="8"/>
      <c r="B6" s="9" t="str">
        <f>IF([12]И1!E15="","",[12]И1!D15)</f>
        <v/>
      </c>
      <c r="C6" s="10" t="str">
        <f>IF([12]И1!E15="","",[12]И1!E15)</f>
        <v/>
      </c>
    </row>
    <row r="7" spans="1:3" x14ac:dyDescent="0.2">
      <c r="A7" s="8"/>
      <c r="B7" s="9" t="str">
        <f>[12]И1!D16</f>
        <v>Код ОКТМО</v>
      </c>
      <c r="C7" s="11" t="str">
        <f>[12]И1!E16</f>
        <v>50636425101</v>
      </c>
    </row>
    <row r="8" spans="1:3" x14ac:dyDescent="0.2">
      <c r="A8" s="8"/>
      <c r="B8" s="12" t="str">
        <f>[12]И1!D17</f>
        <v>Система теплоснабжения</v>
      </c>
      <c r="C8" s="13">
        <f>[12]И1!E17</f>
        <v>0</v>
      </c>
    </row>
    <row r="9" spans="1:3" x14ac:dyDescent="0.2">
      <c r="A9" s="8"/>
      <c r="B9" s="9" t="str">
        <f>[12]И1!D8</f>
        <v>Период регулирования (i)-й</v>
      </c>
      <c r="C9" s="14">
        <f>[12]И1!E8</f>
        <v>2024</v>
      </c>
    </row>
    <row r="10" spans="1:3" x14ac:dyDescent="0.2">
      <c r="A10" s="8"/>
      <c r="B10" s="9" t="str">
        <f>[12]И1!D9</f>
        <v>Период регулирования (i-1)-й</v>
      </c>
      <c r="C10" s="14">
        <f>[12]И1!E9</f>
        <v>2023</v>
      </c>
    </row>
    <row r="11" spans="1:3" x14ac:dyDescent="0.2">
      <c r="A11" s="8"/>
      <c r="B11" s="9" t="str">
        <f>[12]И1!D10</f>
        <v>Период регулирования (i-2)-й</v>
      </c>
      <c r="C11" s="14">
        <f>[12]И1!E10</f>
        <v>2022</v>
      </c>
    </row>
    <row r="12" spans="1:3" x14ac:dyDescent="0.2">
      <c r="A12" s="8"/>
      <c r="B12" s="9" t="str">
        <f>[12]И1!D11</f>
        <v>Базовый год (б)</v>
      </c>
      <c r="C12" s="14">
        <f>[12]И1!E11</f>
        <v>2019</v>
      </c>
    </row>
    <row r="13" spans="1:3" ht="38.25" x14ac:dyDescent="0.2">
      <c r="A13" s="8"/>
      <c r="B13" s="9" t="str">
        <f>[12]И1!D18</f>
        <v>Вид топлива, использование которого преобладает в системе теплоснабжения</v>
      </c>
      <c r="C13" s="15" t="str">
        <f>[12]С1.1!E13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3679.19543129154</v>
      </c>
    </row>
    <row r="18" spans="1:3" ht="42.75" x14ac:dyDescent="0.2">
      <c r="A18" s="22" t="s">
        <v>9</v>
      </c>
      <c r="B18" s="25" t="s">
        <v>10</v>
      </c>
      <c r="C18" s="26">
        <f>[12]С1!F12</f>
        <v>688.02584870865451</v>
      </c>
    </row>
    <row r="19" spans="1:3" ht="42.75" x14ac:dyDescent="0.2">
      <c r="A19" s="22" t="s">
        <v>11</v>
      </c>
      <c r="B19" s="25" t="s">
        <v>12</v>
      </c>
      <c r="C19" s="26">
        <f>[12]С2!F12</f>
        <v>1992.3110795724281</v>
      </c>
    </row>
    <row r="20" spans="1:3" ht="30" x14ac:dyDescent="0.2">
      <c r="A20" s="22" t="s">
        <v>13</v>
      </c>
      <c r="B20" s="25" t="s">
        <v>14</v>
      </c>
      <c r="C20" s="26">
        <f>[12]С3!F12</f>
        <v>473.57953306383126</v>
      </c>
    </row>
    <row r="21" spans="1:3" ht="42.75" x14ac:dyDescent="0.2">
      <c r="A21" s="22" t="s">
        <v>15</v>
      </c>
      <c r="B21" s="25" t="s">
        <v>16</v>
      </c>
      <c r="C21" s="26">
        <f>[12]С4!F12</f>
        <v>453.13788305855689</v>
      </c>
    </row>
    <row r="22" spans="1:3" ht="30" x14ac:dyDescent="0.2">
      <c r="A22" s="22" t="s">
        <v>17</v>
      </c>
      <c r="B22" s="25" t="s">
        <v>18</v>
      </c>
      <c r="C22" s="26">
        <f>[12]С5!F12</f>
        <v>72.14108688806941</v>
      </c>
    </row>
    <row r="23" spans="1:3" ht="43.5" thickBot="1" x14ac:dyDescent="0.25">
      <c r="A23" s="27" t="s">
        <v>19</v>
      </c>
      <c r="B23" s="140" t="s">
        <v>20</v>
      </c>
      <c r="C23" s="28" t="str">
        <f>[12]С6!F12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[12]С1.1!E16</f>
        <v>5100</v>
      </c>
    </row>
    <row r="29" spans="1:3" ht="42.75" x14ac:dyDescent="0.2">
      <c r="A29" s="22" t="s">
        <v>11</v>
      </c>
      <c r="B29" s="33" t="s">
        <v>23</v>
      </c>
      <c r="C29" s="34">
        <f>[12]С1.1!E27</f>
        <v>3091.33</v>
      </c>
    </row>
    <row r="30" spans="1:3" ht="17.25" x14ac:dyDescent="0.2">
      <c r="A30" s="22" t="s">
        <v>13</v>
      </c>
      <c r="B30" s="33" t="s">
        <v>24</v>
      </c>
      <c r="C30" s="35">
        <f>[12]С1.1!E19</f>
        <v>-0.19900000000000001</v>
      </c>
    </row>
    <row r="31" spans="1:3" ht="17.25" x14ac:dyDescent="0.2">
      <c r="A31" s="22" t="s">
        <v>15</v>
      </c>
      <c r="B31" s="33" t="s">
        <v>25</v>
      </c>
      <c r="C31" s="35">
        <f>[12]С1.1!E20</f>
        <v>5.7000000000000002E-2</v>
      </c>
    </row>
    <row r="32" spans="1:3" ht="30" x14ac:dyDescent="0.2">
      <c r="A32" s="22" t="s">
        <v>17</v>
      </c>
      <c r="B32" s="36" t="s">
        <v>26</v>
      </c>
      <c r="C32" s="37">
        <f>[12]С1!F13</f>
        <v>176.4</v>
      </c>
    </row>
    <row r="33" spans="1:3" x14ac:dyDescent="0.2">
      <c r="A33" s="22" t="s">
        <v>19</v>
      </c>
      <c r="B33" s="36" t="s">
        <v>27</v>
      </c>
      <c r="C33" s="38">
        <f>[12]С1!F16</f>
        <v>7000</v>
      </c>
    </row>
    <row r="34" spans="1:3" ht="14.25" x14ac:dyDescent="0.2">
      <c r="A34" s="22" t="s">
        <v>28</v>
      </c>
      <c r="B34" s="39" t="s">
        <v>29</v>
      </c>
      <c r="C34" s="40">
        <f>[12]С1!F17</f>
        <v>0.72857142857142854</v>
      </c>
    </row>
    <row r="35" spans="1:3" ht="15.75" x14ac:dyDescent="0.2">
      <c r="A35" s="41" t="s">
        <v>30</v>
      </c>
      <c r="B35" s="42" t="s">
        <v>31</v>
      </c>
      <c r="C35" s="40">
        <f>[12]С1!F20</f>
        <v>21.588411179999994</v>
      </c>
    </row>
    <row r="36" spans="1:3" ht="15.75" x14ac:dyDescent="0.2">
      <c r="A36" s="41" t="s">
        <v>32</v>
      </c>
      <c r="B36" s="43" t="s">
        <v>33</v>
      </c>
      <c r="C36" s="40">
        <f>[12]С1!F21</f>
        <v>20.818139999999996</v>
      </c>
    </row>
    <row r="37" spans="1:3" ht="14.25" x14ac:dyDescent="0.2">
      <c r="A37" s="41" t="s">
        <v>34</v>
      </c>
      <c r="B37" s="44" t="s">
        <v>35</v>
      </c>
      <c r="C37" s="40">
        <f>[12]С1!F22</f>
        <v>1.0369999999999999</v>
      </c>
    </row>
    <row r="38" spans="1:3" ht="53.25" thickBot="1" x14ac:dyDescent="0.25">
      <c r="A38" s="27" t="s">
        <v>36</v>
      </c>
      <c r="B38" s="45" t="s">
        <v>37</v>
      </c>
      <c r="C38" s="46">
        <f>[12]С1!F23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[12]С2.1!E12</f>
        <v>V</v>
      </c>
    </row>
    <row r="42" spans="1:3" ht="25.5" x14ac:dyDescent="0.2">
      <c r="A42" s="22" t="s">
        <v>42</v>
      </c>
      <c r="B42" s="33" t="s">
        <v>43</v>
      </c>
      <c r="C42" s="51" t="str">
        <f>[12]С2.1!E13</f>
        <v>6 и менее баллов</v>
      </c>
    </row>
    <row r="43" spans="1:3" ht="25.5" x14ac:dyDescent="0.2">
      <c r="A43" s="22" t="s">
        <v>44</v>
      </c>
      <c r="B43" s="33" t="s">
        <v>45</v>
      </c>
      <c r="C43" s="51" t="str">
        <f>[12]С2.1!E14</f>
        <v>от 200 до 500</v>
      </c>
    </row>
    <row r="44" spans="1:3" ht="25.5" x14ac:dyDescent="0.2">
      <c r="A44" s="22" t="s">
        <v>46</v>
      </c>
      <c r="B44" s="33" t="s">
        <v>47</v>
      </c>
      <c r="C44" s="52" t="str">
        <f>[12]С2.1!E15</f>
        <v>нет</v>
      </c>
    </row>
    <row r="45" spans="1:3" ht="30" x14ac:dyDescent="0.2">
      <c r="A45" s="22" t="s">
        <v>48</v>
      </c>
      <c r="B45" s="33" t="s">
        <v>49</v>
      </c>
      <c r="C45" s="34">
        <f>[12]С2!F18</f>
        <v>35106.652004551666</v>
      </c>
    </row>
    <row r="46" spans="1:3" ht="30" x14ac:dyDescent="0.2">
      <c r="A46" s="22" t="s">
        <v>50</v>
      </c>
      <c r="B46" s="53" t="s">
        <v>51</v>
      </c>
      <c r="C46" s="34">
        <f>IF([12]С2!F19&gt;0,[12]С2!F19,[12]С2!F20)</f>
        <v>23441.524932855718</v>
      </c>
    </row>
    <row r="47" spans="1:3" ht="25.5" x14ac:dyDescent="0.2">
      <c r="A47" s="22" t="s">
        <v>52</v>
      </c>
      <c r="B47" s="54" t="s">
        <v>53</v>
      </c>
      <c r="C47" s="34">
        <f>[12]С2.1!E19</f>
        <v>-37</v>
      </c>
    </row>
    <row r="48" spans="1:3" ht="25.5" x14ac:dyDescent="0.2">
      <c r="A48" s="22" t="s">
        <v>54</v>
      </c>
      <c r="B48" s="54" t="s">
        <v>55</v>
      </c>
      <c r="C48" s="34" t="str">
        <f>[12]С2.1!E22</f>
        <v>нет</v>
      </c>
    </row>
    <row r="49" spans="1:3" ht="38.25" x14ac:dyDescent="0.2">
      <c r="A49" s="22" t="s">
        <v>56</v>
      </c>
      <c r="B49" s="55" t="s">
        <v>57</v>
      </c>
      <c r="C49" s="34">
        <f>[12]С2.2!E10</f>
        <v>1287</v>
      </c>
    </row>
    <row r="50" spans="1:3" ht="25.5" x14ac:dyDescent="0.2">
      <c r="A50" s="22" t="s">
        <v>58</v>
      </c>
      <c r="B50" s="56" t="s">
        <v>59</v>
      </c>
      <c r="C50" s="34">
        <f>[12]С2.2!E12</f>
        <v>5.97</v>
      </c>
    </row>
    <row r="51" spans="1:3" ht="52.5" x14ac:dyDescent="0.2">
      <c r="A51" s="22" t="s">
        <v>60</v>
      </c>
      <c r="B51" s="57" t="s">
        <v>61</v>
      </c>
      <c r="C51" s="34">
        <f>[12]С2.2!E13</f>
        <v>1</v>
      </c>
    </row>
    <row r="52" spans="1:3" ht="27.75" x14ac:dyDescent="0.2">
      <c r="A52" s="22" t="s">
        <v>62</v>
      </c>
      <c r="B52" s="56" t="s">
        <v>63</v>
      </c>
      <c r="C52" s="34">
        <f>[12]С2.2!E14</f>
        <v>12104</v>
      </c>
    </row>
    <row r="53" spans="1:3" ht="25.5" x14ac:dyDescent="0.2">
      <c r="A53" s="22" t="s">
        <v>64</v>
      </c>
      <c r="B53" s="57" t="s">
        <v>65</v>
      </c>
      <c r="C53" s="35">
        <f>[12]С2.2!E15</f>
        <v>4.8000000000000001E-2</v>
      </c>
    </row>
    <row r="54" spans="1:3" x14ac:dyDescent="0.2">
      <c r="A54" s="22" t="s">
        <v>66</v>
      </c>
      <c r="B54" s="57" t="s">
        <v>67</v>
      </c>
      <c r="C54" s="34">
        <f>[12]С2.2!E16</f>
        <v>1</v>
      </c>
    </row>
    <row r="55" spans="1:3" ht="15.75" x14ac:dyDescent="0.2">
      <c r="A55" s="22" t="s">
        <v>68</v>
      </c>
      <c r="B55" s="58" t="s">
        <v>69</v>
      </c>
      <c r="C55" s="34">
        <f>[12]С2!F21</f>
        <v>1</v>
      </c>
    </row>
    <row r="56" spans="1:3" ht="30" x14ac:dyDescent="0.2">
      <c r="A56" s="59" t="s">
        <v>70</v>
      </c>
      <c r="B56" s="33" t="s">
        <v>71</v>
      </c>
      <c r="C56" s="34">
        <f>[12]С2!F13</f>
        <v>183796.83936385796</v>
      </c>
    </row>
    <row r="57" spans="1:3" ht="30" x14ac:dyDescent="0.2">
      <c r="A57" s="59" t="s">
        <v>72</v>
      </c>
      <c r="B57" s="58" t="s">
        <v>73</v>
      </c>
      <c r="C57" s="34">
        <f>[12]С2!F14</f>
        <v>113455</v>
      </c>
    </row>
    <row r="58" spans="1:3" ht="15.75" x14ac:dyDescent="0.2">
      <c r="A58" s="59" t="s">
        <v>74</v>
      </c>
      <c r="B58" s="60" t="s">
        <v>75</v>
      </c>
      <c r="C58" s="40">
        <f>[12]С2!F15</f>
        <v>1.071</v>
      </c>
    </row>
    <row r="59" spans="1:3" ht="15.75" x14ac:dyDescent="0.2">
      <c r="A59" s="59" t="s">
        <v>76</v>
      </c>
      <c r="B59" s="60" t="s">
        <v>77</v>
      </c>
      <c r="C59" s="40">
        <f>[12]С2!F16</f>
        <v>1</v>
      </c>
    </row>
    <row r="60" spans="1:3" ht="17.25" x14ac:dyDescent="0.2">
      <c r="A60" s="59" t="s">
        <v>78</v>
      </c>
      <c r="B60" s="58" t="s">
        <v>79</v>
      </c>
      <c r="C60" s="34">
        <f>[12]С2!F17</f>
        <v>1.01</v>
      </c>
    </row>
    <row r="61" spans="1:3" s="63" customFormat="1" ht="14.25" x14ac:dyDescent="0.2">
      <c r="A61" s="59" t="s">
        <v>80</v>
      </c>
      <c r="B61" s="61" t="s">
        <v>81</v>
      </c>
      <c r="C61" s="62">
        <f>[12]С2!F33</f>
        <v>10</v>
      </c>
    </row>
    <row r="62" spans="1:3" ht="30" x14ac:dyDescent="0.2">
      <c r="A62" s="59" t="s">
        <v>82</v>
      </c>
      <c r="B62" s="64" t="s">
        <v>83</v>
      </c>
      <c r="C62" s="34">
        <f>[12]С2!F26</f>
        <v>1732.0347562066397</v>
      </c>
    </row>
    <row r="63" spans="1:3" ht="17.25" x14ac:dyDescent="0.2">
      <c r="A63" s="59" t="s">
        <v>84</v>
      </c>
      <c r="B63" s="53" t="s">
        <v>85</v>
      </c>
      <c r="C63" s="34">
        <f>[12]С2!F27</f>
        <v>0.27536184199999997</v>
      </c>
    </row>
    <row r="64" spans="1:3" ht="17.25" x14ac:dyDescent="0.2">
      <c r="A64" s="59" t="s">
        <v>86</v>
      </c>
      <c r="B64" s="58" t="s">
        <v>87</v>
      </c>
      <c r="C64" s="62">
        <f>[12]С2!F28</f>
        <v>4200</v>
      </c>
    </row>
    <row r="65" spans="1:3" ht="42.75" x14ac:dyDescent="0.2">
      <c r="A65" s="59" t="s">
        <v>88</v>
      </c>
      <c r="B65" s="33" t="s">
        <v>89</v>
      </c>
      <c r="C65" s="34">
        <f>[12]С2!F22</f>
        <v>38698.422798410109</v>
      </c>
    </row>
    <row r="66" spans="1:3" ht="30" x14ac:dyDescent="0.2">
      <c r="A66" s="59" t="s">
        <v>90</v>
      </c>
      <c r="B66" s="60" t="s">
        <v>91</v>
      </c>
      <c r="C66" s="34">
        <f>[12]С2!F23</f>
        <v>1990</v>
      </c>
    </row>
    <row r="67" spans="1:3" ht="30" x14ac:dyDescent="0.2">
      <c r="A67" s="59" t="s">
        <v>92</v>
      </c>
      <c r="B67" s="53" t="s">
        <v>93</v>
      </c>
      <c r="C67" s="34">
        <f>[12]С2.1!E27</f>
        <v>14307.876789999998</v>
      </c>
    </row>
    <row r="68" spans="1:3" ht="38.25" x14ac:dyDescent="0.2">
      <c r="A68" s="59" t="s">
        <v>94</v>
      </c>
      <c r="B68" s="65" t="s">
        <v>95</v>
      </c>
      <c r="C68" s="52">
        <f>[12]С2.3!E21</f>
        <v>0</v>
      </c>
    </row>
    <row r="69" spans="1:3" ht="25.5" x14ac:dyDescent="0.2">
      <c r="A69" s="59" t="s">
        <v>96</v>
      </c>
      <c r="B69" s="66" t="s">
        <v>97</v>
      </c>
      <c r="C69" s="67">
        <f>[12]С2.3!E11</f>
        <v>9.89</v>
      </c>
    </row>
    <row r="70" spans="1:3" ht="25.5" x14ac:dyDescent="0.2">
      <c r="A70" s="59" t="s">
        <v>98</v>
      </c>
      <c r="B70" s="66" t="s">
        <v>99</v>
      </c>
      <c r="C70" s="62">
        <f>[12]С2.3!E13</f>
        <v>300</v>
      </c>
    </row>
    <row r="71" spans="1:3" ht="25.5" x14ac:dyDescent="0.2">
      <c r="A71" s="59" t="s">
        <v>100</v>
      </c>
      <c r="B71" s="65" t="s">
        <v>101</v>
      </c>
      <c r="C71" s="68">
        <f>IF([12]С2.3!E22&gt;0,[12]С2.3!E22,[12]С2.3!E14)</f>
        <v>61211</v>
      </c>
    </row>
    <row r="72" spans="1:3" ht="38.25" x14ac:dyDescent="0.2">
      <c r="A72" s="59" t="s">
        <v>102</v>
      </c>
      <c r="B72" s="65" t="s">
        <v>103</v>
      </c>
      <c r="C72" s="68">
        <f>IF([12]С2.3!E23&gt;0,[12]С2.3!E23,[12]С2.3!E15)</f>
        <v>45675</v>
      </c>
    </row>
    <row r="73" spans="1:3" ht="30" x14ac:dyDescent="0.2">
      <c r="A73" s="59" t="s">
        <v>104</v>
      </c>
      <c r="B73" s="53" t="s">
        <v>105</v>
      </c>
      <c r="C73" s="34">
        <f>[12]С2.1!E28</f>
        <v>9541.9567200000001</v>
      </c>
    </row>
    <row r="74" spans="1:3" ht="38.25" x14ac:dyDescent="0.2">
      <c r="A74" s="59" t="s">
        <v>106</v>
      </c>
      <c r="B74" s="65" t="s">
        <v>107</v>
      </c>
      <c r="C74" s="52">
        <f>[12]С2.3!E25</f>
        <v>0</v>
      </c>
    </row>
    <row r="75" spans="1:3" ht="25.5" x14ac:dyDescent="0.2">
      <c r="A75" s="59" t="s">
        <v>108</v>
      </c>
      <c r="B75" s="66" t="s">
        <v>109</v>
      </c>
      <c r="C75" s="67">
        <f>[12]С2.3!E12</f>
        <v>0.56000000000000005</v>
      </c>
    </row>
    <row r="76" spans="1:3" ht="25.5" x14ac:dyDescent="0.2">
      <c r="A76" s="59" t="s">
        <v>110</v>
      </c>
      <c r="B76" s="66" t="s">
        <v>99</v>
      </c>
      <c r="C76" s="62">
        <f>[12]С2.3!E13</f>
        <v>300</v>
      </c>
    </row>
    <row r="77" spans="1:3" ht="25.5" x14ac:dyDescent="0.2">
      <c r="A77" s="59" t="s">
        <v>111</v>
      </c>
      <c r="B77" s="69" t="s">
        <v>112</v>
      </c>
      <c r="C77" s="68">
        <f>IF([12]С2.3!E26&gt;0,[12]С2.3!E26,[12]С2.3!E16)</f>
        <v>65637</v>
      </c>
    </row>
    <row r="78" spans="1:3" ht="38.25" x14ac:dyDescent="0.2">
      <c r="A78" s="59" t="s">
        <v>113</v>
      </c>
      <c r="B78" s="69" t="s">
        <v>114</v>
      </c>
      <c r="C78" s="68">
        <f>IF([12]С2.3!E27&gt;0,[12]С2.3!E27,[12]С2.3!E17)</f>
        <v>31684</v>
      </c>
    </row>
    <row r="79" spans="1:3" ht="17.25" x14ac:dyDescent="0.2">
      <c r="A79" s="59" t="s">
        <v>115</v>
      </c>
      <c r="B79" s="33" t="s">
        <v>116</v>
      </c>
      <c r="C79" s="35">
        <f>[12]С2!F29</f>
        <v>9.5962865259740182E-2</v>
      </c>
    </row>
    <row r="80" spans="1:3" ht="30" x14ac:dyDescent="0.2">
      <c r="A80" s="59" t="s">
        <v>117</v>
      </c>
      <c r="B80" s="53" t="s">
        <v>118</v>
      </c>
      <c r="C80" s="70">
        <f>[12]С2!F30</f>
        <v>8.4029304029304031E-2</v>
      </c>
    </row>
    <row r="81" spans="1:3" ht="17.25" x14ac:dyDescent="0.2">
      <c r="A81" s="59" t="s">
        <v>119</v>
      </c>
      <c r="B81" s="71" t="s">
        <v>120</v>
      </c>
      <c r="C81" s="35">
        <f>[12]С2!F31</f>
        <v>0.13880000000000001</v>
      </c>
    </row>
    <row r="82" spans="1:3" s="63" customFormat="1" ht="18" thickBot="1" x14ac:dyDescent="0.25">
      <c r="A82" s="72" t="s">
        <v>121</v>
      </c>
      <c r="B82" s="73" t="s">
        <v>122</v>
      </c>
      <c r="C82" s="74">
        <f>[12]С2!F32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[12]С3!F14</f>
        <v>6075.6875084088233</v>
      </c>
    </row>
    <row r="86" spans="1:3" s="63" customFormat="1" ht="42.75" x14ac:dyDescent="0.2">
      <c r="A86" s="77" t="s">
        <v>127</v>
      </c>
      <c r="B86" s="53" t="s">
        <v>128</v>
      </c>
      <c r="C86" s="78">
        <f>[12]С3!F15</f>
        <v>0.2</v>
      </c>
    </row>
    <row r="87" spans="1:3" s="63" customFormat="1" ht="14.25" x14ac:dyDescent="0.2">
      <c r="A87" s="77" t="s">
        <v>129</v>
      </c>
      <c r="B87" s="79" t="s">
        <v>130</v>
      </c>
      <c r="C87" s="62">
        <f>[12]С3!F18</f>
        <v>15</v>
      </c>
    </row>
    <row r="88" spans="1:3" s="63" customFormat="1" ht="17.25" x14ac:dyDescent="0.2">
      <c r="A88" s="77" t="s">
        <v>131</v>
      </c>
      <c r="B88" s="33" t="s">
        <v>132</v>
      </c>
      <c r="C88" s="34">
        <f>[12]С3!F19</f>
        <v>3778.1614077800232</v>
      </c>
    </row>
    <row r="89" spans="1:3" s="63" customFormat="1" ht="55.5" x14ac:dyDescent="0.2">
      <c r="A89" s="77" t="s">
        <v>133</v>
      </c>
      <c r="B89" s="53" t="s">
        <v>134</v>
      </c>
      <c r="C89" s="80">
        <f>[12]С3!F20</f>
        <v>2.1999999999999999E-2</v>
      </c>
    </row>
    <row r="90" spans="1:3" s="63" customFormat="1" ht="14.25" x14ac:dyDescent="0.2">
      <c r="A90" s="77" t="s">
        <v>135</v>
      </c>
      <c r="B90" s="58" t="s">
        <v>81</v>
      </c>
      <c r="C90" s="62">
        <f>[12]С3!F21</f>
        <v>10</v>
      </c>
    </row>
    <row r="91" spans="1:3" s="63" customFormat="1" ht="17.25" x14ac:dyDescent="0.2">
      <c r="A91" s="77" t="s">
        <v>136</v>
      </c>
      <c r="B91" s="33" t="s">
        <v>137</v>
      </c>
      <c r="C91" s="34">
        <f>[12]С3!F22</f>
        <v>5.1961042686199193</v>
      </c>
    </row>
    <row r="92" spans="1:3" s="63" customFormat="1" ht="55.5" x14ac:dyDescent="0.2">
      <c r="A92" s="77" t="s">
        <v>138</v>
      </c>
      <c r="B92" s="53" t="s">
        <v>139</v>
      </c>
      <c r="C92" s="80">
        <f>[12]С3!F23</f>
        <v>3.0000000000000001E-3</v>
      </c>
    </row>
    <row r="93" spans="1:3" s="63" customFormat="1" ht="27.75" thickBot="1" x14ac:dyDescent="0.25">
      <c r="A93" s="81" t="s">
        <v>140</v>
      </c>
      <c r="B93" s="82" t="s">
        <v>141</v>
      </c>
      <c r="C93" s="83">
        <f>[12]С3!F24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[12]С4!F16</f>
        <v>1652.5</v>
      </c>
    </row>
    <row r="97" spans="1:3" ht="30" x14ac:dyDescent="0.2">
      <c r="A97" s="59" t="s">
        <v>146</v>
      </c>
      <c r="B97" s="58" t="s">
        <v>147</v>
      </c>
      <c r="C97" s="34">
        <f>[12]С4!F17</f>
        <v>73547</v>
      </c>
    </row>
    <row r="98" spans="1:3" ht="17.25" x14ac:dyDescent="0.2">
      <c r="A98" s="59" t="s">
        <v>148</v>
      </c>
      <c r="B98" s="58" t="s">
        <v>149</v>
      </c>
      <c r="C98" s="40">
        <f>[12]С4!F18</f>
        <v>0.02</v>
      </c>
    </row>
    <row r="99" spans="1:3" ht="30" x14ac:dyDescent="0.2">
      <c r="A99" s="59" t="s">
        <v>150</v>
      </c>
      <c r="B99" s="58" t="s">
        <v>151</v>
      </c>
      <c r="C99" s="34">
        <f>[12]С4!F19</f>
        <v>12104</v>
      </c>
    </row>
    <row r="100" spans="1:3" ht="28.5" x14ac:dyDescent="0.2">
      <c r="A100" s="59" t="s">
        <v>152</v>
      </c>
      <c r="B100" s="58" t="s">
        <v>153</v>
      </c>
      <c r="C100" s="40">
        <f>[12]С4!F20</f>
        <v>1.4999999999999999E-2</v>
      </c>
    </row>
    <row r="101" spans="1:3" ht="30" x14ac:dyDescent="0.2">
      <c r="A101" s="59" t="s">
        <v>154</v>
      </c>
      <c r="B101" s="33" t="s">
        <v>155</v>
      </c>
      <c r="C101" s="34">
        <f>[12]С4!F21</f>
        <v>1933.1949342509995</v>
      </c>
    </row>
    <row r="102" spans="1:3" ht="24" customHeight="1" x14ac:dyDescent="0.2">
      <c r="A102" s="59" t="s">
        <v>156</v>
      </c>
      <c r="B102" s="53" t="s">
        <v>157</v>
      </c>
      <c r="C102" s="85">
        <f>IF([12]С4.2!F8="да",[12]С4.2!D21,[12]С4.2!D15)</f>
        <v>0</v>
      </c>
    </row>
    <row r="103" spans="1:3" ht="68.25" x14ac:dyDescent="0.2">
      <c r="A103" s="59" t="s">
        <v>158</v>
      </c>
      <c r="B103" s="53" t="s">
        <v>159</v>
      </c>
      <c r="C103" s="34">
        <f>[12]С4!F22</f>
        <v>3.6112641666666665</v>
      </c>
    </row>
    <row r="104" spans="1:3" ht="30" x14ac:dyDescent="0.2">
      <c r="A104" s="59" t="s">
        <v>160</v>
      </c>
      <c r="B104" s="58" t="s">
        <v>161</v>
      </c>
      <c r="C104" s="34">
        <f>[12]С4!F23</f>
        <v>180</v>
      </c>
    </row>
    <row r="105" spans="1:3" ht="14.25" x14ac:dyDescent="0.2">
      <c r="A105" s="59" t="s">
        <v>162</v>
      </c>
      <c r="B105" s="53" t="s">
        <v>163</v>
      </c>
      <c r="C105" s="34">
        <f>[12]С4!F24</f>
        <v>8497.1999999999989</v>
      </c>
    </row>
    <row r="106" spans="1:3" ht="14.25" x14ac:dyDescent="0.2">
      <c r="A106" s="59" t="s">
        <v>164</v>
      </c>
      <c r="B106" s="58" t="s">
        <v>165</v>
      </c>
      <c r="C106" s="40">
        <f>[12]С4!F25</f>
        <v>0.35</v>
      </c>
    </row>
    <row r="107" spans="1:3" ht="17.25" x14ac:dyDescent="0.2">
      <c r="A107" s="59" t="s">
        <v>166</v>
      </c>
      <c r="B107" s="33" t="s">
        <v>167</v>
      </c>
      <c r="C107" s="34">
        <f>[12]С4!F26</f>
        <v>129.865925</v>
      </c>
    </row>
    <row r="108" spans="1:3" ht="25.5" x14ac:dyDescent="0.2">
      <c r="A108" s="59" t="s">
        <v>168</v>
      </c>
      <c r="B108" s="53" t="s">
        <v>95</v>
      </c>
      <c r="C108" s="85">
        <f>[12]С4.3!E16</f>
        <v>0</v>
      </c>
    </row>
    <row r="109" spans="1:3" ht="25.5" x14ac:dyDescent="0.2">
      <c r="A109" s="59" t="s">
        <v>169</v>
      </c>
      <c r="B109" s="53" t="s">
        <v>170</v>
      </c>
      <c r="C109" s="34">
        <f>[12]С4.3!E17</f>
        <v>34.641666666666666</v>
      </c>
    </row>
    <row r="110" spans="1:3" ht="38.25" x14ac:dyDescent="0.2">
      <c r="A110" s="59" t="s">
        <v>171</v>
      </c>
      <c r="B110" s="53" t="s">
        <v>107</v>
      </c>
      <c r="C110" s="85">
        <f>[12]С4.3!E18</f>
        <v>0</v>
      </c>
    </row>
    <row r="111" spans="1:3" x14ac:dyDescent="0.2">
      <c r="A111" s="59" t="s">
        <v>172</v>
      </c>
      <c r="B111" s="53" t="s">
        <v>173</v>
      </c>
      <c r="C111" s="34">
        <f>[12]С4.3!E19</f>
        <v>41.06666666666667</v>
      </c>
    </row>
    <row r="112" spans="1:3" x14ac:dyDescent="0.2">
      <c r="A112" s="59" t="s">
        <v>174</v>
      </c>
      <c r="B112" s="58" t="s">
        <v>175</v>
      </c>
      <c r="C112" s="34">
        <f>[12]С4.3!E11</f>
        <v>1871</v>
      </c>
    </row>
    <row r="113" spans="1:3" x14ac:dyDescent="0.2">
      <c r="A113" s="59" t="s">
        <v>176</v>
      </c>
      <c r="B113" s="58" t="s">
        <v>177</v>
      </c>
      <c r="C113" s="52">
        <f>[12]С4.3!E12</f>
        <v>1636</v>
      </c>
    </row>
    <row r="114" spans="1:3" x14ac:dyDescent="0.2">
      <c r="A114" s="59" t="s">
        <v>178</v>
      </c>
      <c r="B114" s="58" t="s">
        <v>179</v>
      </c>
      <c r="C114" s="52">
        <f>[12]С4.3!E13</f>
        <v>204</v>
      </c>
    </row>
    <row r="115" spans="1:3" ht="30" x14ac:dyDescent="0.2">
      <c r="A115" s="59" t="s">
        <v>180</v>
      </c>
      <c r="B115" s="33" t="s">
        <v>181</v>
      </c>
      <c r="C115" s="34">
        <f>[12]С4!F27</f>
        <v>1413.5806587229636</v>
      </c>
    </row>
    <row r="116" spans="1:3" ht="25.5" x14ac:dyDescent="0.2">
      <c r="A116" s="59" t="s">
        <v>182</v>
      </c>
      <c r="B116" s="53" t="s">
        <v>183</v>
      </c>
      <c r="C116" s="34">
        <f>[12]С4!F28</f>
        <v>1085.6994306627985</v>
      </c>
    </row>
    <row r="117" spans="1:3" ht="42.75" x14ac:dyDescent="0.2">
      <c r="A117" s="59" t="s">
        <v>184</v>
      </c>
      <c r="B117" s="53" t="s">
        <v>185</v>
      </c>
      <c r="C117" s="34">
        <f>[12]С4!F29</f>
        <v>327.8812280601652</v>
      </c>
    </row>
    <row r="118" spans="1:3" ht="30" x14ac:dyDescent="0.2">
      <c r="A118" s="59" t="s">
        <v>186</v>
      </c>
      <c r="B118" s="39" t="s">
        <v>187</v>
      </c>
      <c r="C118" s="34">
        <f>[12]С4!F30</f>
        <v>1751.9489586753339</v>
      </c>
    </row>
    <row r="119" spans="1:3" ht="42.75" x14ac:dyDescent="0.2">
      <c r="A119" s="59" t="s">
        <v>188</v>
      </c>
      <c r="B119" s="86" t="s">
        <v>189</v>
      </c>
      <c r="C119" s="34">
        <f>[12]С4!F33</f>
        <v>1019.6799719424911</v>
      </c>
    </row>
    <row r="120" spans="1:3" ht="30" x14ac:dyDescent="0.2">
      <c r="A120" s="59" t="s">
        <v>190</v>
      </c>
      <c r="B120" s="87" t="s">
        <v>191</v>
      </c>
      <c r="C120" s="34">
        <f>[12]С4!F35</f>
        <v>17.040680999999999</v>
      </c>
    </row>
    <row r="121" spans="1:3" ht="14.25" x14ac:dyDescent="0.2">
      <c r="A121" s="59" t="s">
        <v>192</v>
      </c>
      <c r="B121" s="56" t="s">
        <v>193</v>
      </c>
      <c r="C121" s="34">
        <f>[12]С4!F36</f>
        <v>14319.9</v>
      </c>
    </row>
    <row r="122" spans="1:3" ht="28.5" thickBot="1" x14ac:dyDescent="0.25">
      <c r="A122" s="72" t="s">
        <v>194</v>
      </c>
      <c r="B122" s="88" t="s">
        <v>195</v>
      </c>
      <c r="C122" s="83">
        <f>[12]С4!F37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[12]С5!F17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[12]С2!F37</f>
        <v>20.818139999999996</v>
      </c>
    </row>
    <row r="136" spans="1:3" ht="14.25" x14ac:dyDescent="0.2">
      <c r="A136" s="59" t="s">
        <v>217</v>
      </c>
      <c r="B136" s="101" t="s">
        <v>218</v>
      </c>
      <c r="C136" s="34">
        <f>[12]С2!F38</f>
        <v>7</v>
      </c>
    </row>
    <row r="137" spans="1:3" ht="17.25" x14ac:dyDescent="0.2">
      <c r="A137" s="59" t="s">
        <v>219</v>
      </c>
      <c r="B137" s="101" t="s">
        <v>220</v>
      </c>
      <c r="C137" s="34">
        <f>[12]С2!F40</f>
        <v>0.97</v>
      </c>
    </row>
    <row r="138" spans="1:3" ht="15" thickBot="1" x14ac:dyDescent="0.25">
      <c r="A138" s="72" t="s">
        <v>221</v>
      </c>
      <c r="B138" s="102" t="s">
        <v>222</v>
      </c>
      <c r="C138" s="46">
        <f>[12]С2!F42</f>
        <v>0.35</v>
      </c>
    </row>
    <row r="139" spans="1:3" s="89" customFormat="1" ht="13.5" thickBot="1" x14ac:dyDescent="0.25">
      <c r="A139" s="47"/>
      <c r="B139" s="75"/>
      <c r="C139" s="15"/>
    </row>
    <row r="140" spans="1:3" ht="30" x14ac:dyDescent="0.2">
      <c r="A140" s="84" t="s">
        <v>223</v>
      </c>
      <c r="B140" s="103" t="s">
        <v>224</v>
      </c>
      <c r="C140" s="104">
        <f>[12]С2!F35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[12]С2.5!$E$11</f>
        <v>-2.9000000000000026E-2</v>
      </c>
    </row>
    <row r="144" spans="1:3" x14ac:dyDescent="0.2">
      <c r="A144" s="105"/>
      <c r="B144" s="110">
        <f>B143+1</f>
        <v>2021</v>
      </c>
      <c r="C144" s="111">
        <f>[12]С2.5!$F$11</f>
        <v>0.245</v>
      </c>
    </row>
    <row r="145" spans="1:3" x14ac:dyDescent="0.2">
      <c r="A145" s="105"/>
      <c r="B145" s="110">
        <f t="shared" ref="B145:B208" si="0">B144+1</f>
        <v>2022</v>
      </c>
      <c r="C145" s="111">
        <f>[12]С2.5!$G$11</f>
        <v>0.114</v>
      </c>
    </row>
    <row r="146" spans="1:3" ht="13.5" thickBot="1" x14ac:dyDescent="0.25">
      <c r="A146" s="105"/>
      <c r="B146" s="112">
        <f t="shared" si="0"/>
        <v>2023</v>
      </c>
      <c r="C146" s="113">
        <f>[12]С2.5!$H$11</f>
        <v>2.4E-2</v>
      </c>
    </row>
    <row r="147" spans="1:3" x14ac:dyDescent="0.2">
      <c r="A147" s="105"/>
      <c r="B147" s="114">
        <f t="shared" si="0"/>
        <v>2024</v>
      </c>
      <c r="C147" s="115">
        <f>[12]С2.5!$I$11</f>
        <v>8.5999999999999993E-2</v>
      </c>
    </row>
    <row r="148" spans="1:3" hidden="1" x14ac:dyDescent="0.2">
      <c r="A148" s="105"/>
      <c r="B148" s="110">
        <f t="shared" si="0"/>
        <v>2025</v>
      </c>
      <c r="C148" s="111">
        <f>[12]С2.5!$J$11</f>
        <v>0.21215960863291</v>
      </c>
    </row>
    <row r="149" spans="1:3" hidden="1" x14ac:dyDescent="0.2">
      <c r="A149" s="105"/>
      <c r="B149" s="110">
        <f t="shared" si="0"/>
        <v>2026</v>
      </c>
      <c r="C149" s="111">
        <f>[12]С2.5!$K$11</f>
        <v>3.5813361771260002E-2</v>
      </c>
    </row>
    <row r="150" spans="1:3" hidden="1" x14ac:dyDescent="0.2">
      <c r="A150" s="105"/>
      <c r="B150" s="110">
        <f t="shared" si="0"/>
        <v>2027</v>
      </c>
      <c r="C150" s="111">
        <f>[12]С2.5!$L$11</f>
        <v>3.2682303599220003E-2</v>
      </c>
    </row>
    <row r="151" spans="1:3" hidden="1" x14ac:dyDescent="0.2">
      <c r="A151" s="105"/>
      <c r="B151" s="110">
        <f t="shared" si="0"/>
        <v>2028</v>
      </c>
      <c r="C151" s="111">
        <f>[12]С2.5!$M$11</f>
        <v>0</v>
      </c>
    </row>
    <row r="152" spans="1:3" hidden="1" x14ac:dyDescent="0.2">
      <c r="A152" s="105"/>
      <c r="B152" s="110">
        <f t="shared" si="0"/>
        <v>2029</v>
      </c>
      <c r="C152" s="111">
        <f>[12]С2.5!$N$11</f>
        <v>0</v>
      </c>
    </row>
    <row r="153" spans="1:3" hidden="1" x14ac:dyDescent="0.2">
      <c r="A153" s="105"/>
      <c r="B153" s="110">
        <f t="shared" si="0"/>
        <v>2030</v>
      </c>
      <c r="C153" s="111">
        <f>[12]С2.5!$O$11</f>
        <v>0</v>
      </c>
    </row>
    <row r="154" spans="1:3" hidden="1" x14ac:dyDescent="0.2">
      <c r="A154" s="105"/>
      <c r="B154" s="110">
        <f t="shared" si="0"/>
        <v>2031</v>
      </c>
      <c r="C154" s="111">
        <f>[12]С2.5!$P$11</f>
        <v>0</v>
      </c>
    </row>
    <row r="155" spans="1:3" hidden="1" x14ac:dyDescent="0.2">
      <c r="A155" s="89"/>
      <c r="B155" s="110">
        <f t="shared" si="0"/>
        <v>2032</v>
      </c>
      <c r="C155" s="111">
        <f>[12]С2.5!$Q$11</f>
        <v>0</v>
      </c>
    </row>
    <row r="156" spans="1:3" hidden="1" x14ac:dyDescent="0.2">
      <c r="A156" s="89"/>
      <c r="B156" s="110">
        <f t="shared" si="0"/>
        <v>2033</v>
      </c>
      <c r="C156" s="111">
        <f>[12]С2.5!$R$11</f>
        <v>0</v>
      </c>
    </row>
    <row r="157" spans="1:3" hidden="1" x14ac:dyDescent="0.2">
      <c r="B157" s="110">
        <f t="shared" si="0"/>
        <v>2034</v>
      </c>
      <c r="C157" s="111">
        <f>[12]С2.5!$S$11</f>
        <v>0</v>
      </c>
    </row>
    <row r="158" spans="1:3" hidden="1" x14ac:dyDescent="0.2">
      <c r="B158" s="110">
        <f t="shared" si="0"/>
        <v>2035</v>
      </c>
      <c r="C158" s="111">
        <f>[12]С2.5!$T$11</f>
        <v>0</v>
      </c>
    </row>
    <row r="159" spans="1:3" hidden="1" x14ac:dyDescent="0.2">
      <c r="B159" s="110">
        <f t="shared" si="0"/>
        <v>2036</v>
      </c>
      <c r="C159" s="111">
        <f>[12]С2.5!$U$11</f>
        <v>0</v>
      </c>
    </row>
    <row r="160" spans="1:3" hidden="1" x14ac:dyDescent="0.2">
      <c r="B160" s="110">
        <f t="shared" si="0"/>
        <v>2037</v>
      </c>
      <c r="C160" s="111">
        <f>[12]С2.5!$V$11</f>
        <v>0</v>
      </c>
    </row>
    <row r="161" spans="2:3" hidden="1" x14ac:dyDescent="0.2">
      <c r="B161" s="110">
        <f t="shared" si="0"/>
        <v>2038</v>
      </c>
      <c r="C161" s="111">
        <f>[12]С2.5!$W$11</f>
        <v>0</v>
      </c>
    </row>
    <row r="162" spans="2:3" hidden="1" x14ac:dyDescent="0.2">
      <c r="B162" s="110">
        <f t="shared" si="0"/>
        <v>2039</v>
      </c>
      <c r="C162" s="111">
        <f>[12]С2.5!$X$11</f>
        <v>0</v>
      </c>
    </row>
    <row r="163" spans="2:3" hidden="1" x14ac:dyDescent="0.2">
      <c r="B163" s="110">
        <f t="shared" si="0"/>
        <v>2040</v>
      </c>
      <c r="C163" s="111">
        <f>[12]С2.5!$Y$11</f>
        <v>0</v>
      </c>
    </row>
    <row r="164" spans="2:3" hidden="1" x14ac:dyDescent="0.2">
      <c r="B164" s="110">
        <f t="shared" si="0"/>
        <v>2041</v>
      </c>
      <c r="C164" s="111">
        <f>[12]С2.5!$Z$11</f>
        <v>0</v>
      </c>
    </row>
    <row r="165" spans="2:3" hidden="1" x14ac:dyDescent="0.2">
      <c r="B165" s="110">
        <f t="shared" si="0"/>
        <v>2042</v>
      </c>
      <c r="C165" s="111">
        <f>[12]С2.5!$AA$11</f>
        <v>0</v>
      </c>
    </row>
    <row r="166" spans="2:3" hidden="1" x14ac:dyDescent="0.2">
      <c r="B166" s="110">
        <f t="shared" si="0"/>
        <v>2043</v>
      </c>
      <c r="C166" s="111">
        <f>[12]С2.5!$AB$11</f>
        <v>0</v>
      </c>
    </row>
    <row r="167" spans="2:3" hidden="1" x14ac:dyDescent="0.2">
      <c r="B167" s="110">
        <f t="shared" si="0"/>
        <v>2044</v>
      </c>
      <c r="C167" s="111">
        <f>[12]С2.5!$AC$11</f>
        <v>0</v>
      </c>
    </row>
    <row r="168" spans="2:3" hidden="1" x14ac:dyDescent="0.2">
      <c r="B168" s="110">
        <f t="shared" si="0"/>
        <v>2045</v>
      </c>
      <c r="C168" s="111">
        <f>[12]С2.5!$AD$11</f>
        <v>0</v>
      </c>
    </row>
    <row r="169" spans="2:3" hidden="1" x14ac:dyDescent="0.2">
      <c r="B169" s="110">
        <f t="shared" si="0"/>
        <v>2046</v>
      </c>
      <c r="C169" s="111">
        <f>[12]С2.5!$AE$11</f>
        <v>0</v>
      </c>
    </row>
    <row r="170" spans="2:3" hidden="1" x14ac:dyDescent="0.2">
      <c r="B170" s="110">
        <f t="shared" si="0"/>
        <v>2047</v>
      </c>
      <c r="C170" s="111">
        <f>[12]С2.5!$AF$11</f>
        <v>0</v>
      </c>
    </row>
    <row r="171" spans="2:3" hidden="1" x14ac:dyDescent="0.2">
      <c r="B171" s="110">
        <f t="shared" si="0"/>
        <v>2048</v>
      </c>
      <c r="C171" s="111">
        <f>[12]С2.5!$AG$11</f>
        <v>0</v>
      </c>
    </row>
    <row r="172" spans="2:3" hidden="1" x14ac:dyDescent="0.2">
      <c r="B172" s="110">
        <f t="shared" si="0"/>
        <v>2049</v>
      </c>
      <c r="C172" s="111">
        <f>[12]С2.5!$AH$11</f>
        <v>0</v>
      </c>
    </row>
    <row r="173" spans="2:3" hidden="1" x14ac:dyDescent="0.2">
      <c r="B173" s="110">
        <f t="shared" si="0"/>
        <v>2050</v>
      </c>
      <c r="C173" s="111">
        <f>[12]С2.5!$AI$11</f>
        <v>0</v>
      </c>
    </row>
    <row r="174" spans="2:3" hidden="1" x14ac:dyDescent="0.2">
      <c r="B174" s="110">
        <f t="shared" si="0"/>
        <v>2051</v>
      </c>
      <c r="C174" s="111">
        <f>[12]С2.5!$AJ$11</f>
        <v>0</v>
      </c>
    </row>
    <row r="175" spans="2:3" hidden="1" x14ac:dyDescent="0.2">
      <c r="B175" s="110">
        <f t="shared" si="0"/>
        <v>2052</v>
      </c>
      <c r="C175" s="111">
        <f>[12]С2.5!$AK$11</f>
        <v>0</v>
      </c>
    </row>
    <row r="176" spans="2:3" hidden="1" x14ac:dyDescent="0.2">
      <c r="B176" s="110">
        <f t="shared" si="0"/>
        <v>2053</v>
      </c>
      <c r="C176" s="111">
        <f>[12]С2.5!$AL$11</f>
        <v>0</v>
      </c>
    </row>
    <row r="177" spans="2:3" hidden="1" x14ac:dyDescent="0.2">
      <c r="B177" s="110">
        <f t="shared" si="0"/>
        <v>2054</v>
      </c>
      <c r="C177" s="111">
        <f>[12]С2.5!$AM$11</f>
        <v>0</v>
      </c>
    </row>
    <row r="178" spans="2:3" hidden="1" x14ac:dyDescent="0.2">
      <c r="B178" s="110">
        <f t="shared" si="0"/>
        <v>2055</v>
      </c>
      <c r="C178" s="111">
        <f>[12]С2.5!$AN$11</f>
        <v>0</v>
      </c>
    </row>
    <row r="179" spans="2:3" hidden="1" x14ac:dyDescent="0.2">
      <c r="B179" s="110">
        <f t="shared" si="0"/>
        <v>2056</v>
      </c>
      <c r="C179" s="111">
        <f>[12]С2.5!$AO$11</f>
        <v>0</v>
      </c>
    </row>
    <row r="180" spans="2:3" hidden="1" x14ac:dyDescent="0.2">
      <c r="B180" s="110">
        <f t="shared" si="0"/>
        <v>2057</v>
      </c>
      <c r="C180" s="111">
        <f>[12]С2.5!$AP$11</f>
        <v>0</v>
      </c>
    </row>
    <row r="181" spans="2:3" hidden="1" x14ac:dyDescent="0.2">
      <c r="B181" s="110">
        <f t="shared" si="0"/>
        <v>2058</v>
      </c>
      <c r="C181" s="111">
        <f>[12]С2.5!$AQ$11</f>
        <v>0</v>
      </c>
    </row>
    <row r="182" spans="2:3" hidden="1" x14ac:dyDescent="0.2">
      <c r="B182" s="110">
        <f t="shared" si="0"/>
        <v>2059</v>
      </c>
      <c r="C182" s="111">
        <f>[12]С2.5!$AR$11</f>
        <v>0</v>
      </c>
    </row>
    <row r="183" spans="2:3" hidden="1" x14ac:dyDescent="0.2">
      <c r="B183" s="110">
        <f t="shared" si="0"/>
        <v>2060</v>
      </c>
      <c r="C183" s="111">
        <f>[12]С2.5!$AS$11</f>
        <v>0</v>
      </c>
    </row>
    <row r="184" spans="2:3" hidden="1" x14ac:dyDescent="0.2">
      <c r="B184" s="110">
        <f t="shared" si="0"/>
        <v>2061</v>
      </c>
      <c r="C184" s="111">
        <f>[12]С2.5!$AT$11</f>
        <v>0</v>
      </c>
    </row>
    <row r="185" spans="2:3" hidden="1" x14ac:dyDescent="0.2">
      <c r="B185" s="110">
        <f t="shared" si="0"/>
        <v>2062</v>
      </c>
      <c r="C185" s="111">
        <f>[12]С2.5!$AU$11</f>
        <v>0</v>
      </c>
    </row>
    <row r="186" spans="2:3" hidden="1" x14ac:dyDescent="0.2">
      <c r="B186" s="110">
        <f t="shared" si="0"/>
        <v>2063</v>
      </c>
      <c r="C186" s="111">
        <f>[12]С2.5!$AV$11</f>
        <v>0</v>
      </c>
    </row>
    <row r="187" spans="2:3" hidden="1" x14ac:dyDescent="0.2">
      <c r="B187" s="110">
        <f t="shared" si="0"/>
        <v>2064</v>
      </c>
      <c r="C187" s="111">
        <f>[12]С2.5!$AW$11</f>
        <v>0</v>
      </c>
    </row>
    <row r="188" spans="2:3" hidden="1" x14ac:dyDescent="0.2">
      <c r="B188" s="110">
        <f t="shared" si="0"/>
        <v>2065</v>
      </c>
      <c r="C188" s="111">
        <f>[12]С2.5!$AX$11</f>
        <v>0</v>
      </c>
    </row>
    <row r="189" spans="2:3" hidden="1" x14ac:dyDescent="0.2">
      <c r="B189" s="110">
        <f t="shared" si="0"/>
        <v>2066</v>
      </c>
      <c r="C189" s="111">
        <f>[12]С2.5!$AY$11</f>
        <v>0</v>
      </c>
    </row>
    <row r="190" spans="2:3" hidden="1" x14ac:dyDescent="0.2">
      <c r="B190" s="110">
        <f t="shared" si="0"/>
        <v>2067</v>
      </c>
      <c r="C190" s="111">
        <f>[12]С2.5!$AZ$11</f>
        <v>0</v>
      </c>
    </row>
    <row r="191" spans="2:3" hidden="1" x14ac:dyDescent="0.2">
      <c r="B191" s="110">
        <f t="shared" si="0"/>
        <v>2068</v>
      </c>
      <c r="C191" s="111">
        <f>[12]С2.5!$BA$11</f>
        <v>0</v>
      </c>
    </row>
    <row r="192" spans="2:3" hidden="1" x14ac:dyDescent="0.2">
      <c r="B192" s="110">
        <f t="shared" si="0"/>
        <v>2069</v>
      </c>
      <c r="C192" s="111">
        <f>[12]С2.5!$BB$11</f>
        <v>0</v>
      </c>
    </row>
    <row r="193" spans="2:3" hidden="1" x14ac:dyDescent="0.2">
      <c r="B193" s="110">
        <f t="shared" si="0"/>
        <v>2070</v>
      </c>
      <c r="C193" s="111">
        <f>[12]С2.5!$BC$11</f>
        <v>0</v>
      </c>
    </row>
    <row r="194" spans="2:3" hidden="1" x14ac:dyDescent="0.2">
      <c r="B194" s="110">
        <f t="shared" si="0"/>
        <v>2071</v>
      </c>
      <c r="C194" s="111">
        <f>[12]С2.5!$BD$11</f>
        <v>0</v>
      </c>
    </row>
    <row r="195" spans="2:3" hidden="1" x14ac:dyDescent="0.2">
      <c r="B195" s="110">
        <f t="shared" si="0"/>
        <v>2072</v>
      </c>
      <c r="C195" s="111">
        <f>[12]С2.5!$BE$11</f>
        <v>0</v>
      </c>
    </row>
    <row r="196" spans="2:3" hidden="1" x14ac:dyDescent="0.2">
      <c r="B196" s="110">
        <f t="shared" si="0"/>
        <v>2073</v>
      </c>
      <c r="C196" s="111">
        <f>[12]С2.5!$BF$11</f>
        <v>0</v>
      </c>
    </row>
    <row r="197" spans="2:3" hidden="1" x14ac:dyDescent="0.2">
      <c r="B197" s="110">
        <f t="shared" si="0"/>
        <v>2074</v>
      </c>
      <c r="C197" s="111">
        <f>[12]С2.5!$BG$11</f>
        <v>0</v>
      </c>
    </row>
    <row r="198" spans="2:3" hidden="1" x14ac:dyDescent="0.2">
      <c r="B198" s="110">
        <f t="shared" si="0"/>
        <v>2075</v>
      </c>
      <c r="C198" s="111">
        <f>[12]С2.5!$BH$11</f>
        <v>0</v>
      </c>
    </row>
    <row r="199" spans="2:3" hidden="1" x14ac:dyDescent="0.2">
      <c r="B199" s="110">
        <f t="shared" si="0"/>
        <v>2076</v>
      </c>
      <c r="C199" s="111">
        <f>[12]С2.5!$BI$11</f>
        <v>0</v>
      </c>
    </row>
    <row r="200" spans="2:3" hidden="1" x14ac:dyDescent="0.2">
      <c r="B200" s="110">
        <f t="shared" si="0"/>
        <v>2077</v>
      </c>
      <c r="C200" s="111">
        <f>[12]С2.5!$BJ$11</f>
        <v>0</v>
      </c>
    </row>
    <row r="201" spans="2:3" hidden="1" x14ac:dyDescent="0.2">
      <c r="B201" s="110">
        <f t="shared" si="0"/>
        <v>2078</v>
      </c>
      <c r="C201" s="111">
        <f>[12]С2.5!$BK$11</f>
        <v>0</v>
      </c>
    </row>
    <row r="202" spans="2:3" hidden="1" x14ac:dyDescent="0.2">
      <c r="B202" s="110">
        <f t="shared" si="0"/>
        <v>2079</v>
      </c>
      <c r="C202" s="111">
        <f>[12]С2.5!$BL$11</f>
        <v>0</v>
      </c>
    </row>
    <row r="203" spans="2:3" hidden="1" x14ac:dyDescent="0.2">
      <c r="B203" s="110">
        <f t="shared" si="0"/>
        <v>2080</v>
      </c>
      <c r="C203" s="111">
        <f>[12]С2.5!$BM$11</f>
        <v>0</v>
      </c>
    </row>
    <row r="204" spans="2:3" hidden="1" x14ac:dyDescent="0.2">
      <c r="B204" s="110">
        <f t="shared" si="0"/>
        <v>2081</v>
      </c>
      <c r="C204" s="111">
        <f>[12]С2.5!$BN$11</f>
        <v>0</v>
      </c>
    </row>
    <row r="205" spans="2:3" hidden="1" x14ac:dyDescent="0.2">
      <c r="B205" s="110">
        <f t="shared" si="0"/>
        <v>2082</v>
      </c>
      <c r="C205" s="111">
        <f>[12]С2.5!$BO$11</f>
        <v>0</v>
      </c>
    </row>
    <row r="206" spans="2:3" hidden="1" x14ac:dyDescent="0.2">
      <c r="B206" s="110">
        <f t="shared" si="0"/>
        <v>2083</v>
      </c>
      <c r="C206" s="111">
        <f>[12]С2.5!$BP$11</f>
        <v>0</v>
      </c>
    </row>
    <row r="207" spans="2:3" hidden="1" x14ac:dyDescent="0.2">
      <c r="B207" s="110">
        <f t="shared" si="0"/>
        <v>2084</v>
      </c>
      <c r="C207" s="111">
        <f>[12]С2.5!$BQ$11</f>
        <v>0</v>
      </c>
    </row>
    <row r="208" spans="2:3" hidden="1" x14ac:dyDescent="0.2">
      <c r="B208" s="110">
        <f t="shared" si="0"/>
        <v>2085</v>
      </c>
      <c r="C208" s="111">
        <f>[12]С2.5!$BR$11</f>
        <v>0</v>
      </c>
    </row>
    <row r="209" spans="2:3" hidden="1" x14ac:dyDescent="0.2">
      <c r="B209" s="110">
        <f t="shared" ref="B209:B223" si="1">B208+1</f>
        <v>2086</v>
      </c>
      <c r="C209" s="111">
        <f>[12]С2.5!$BS$11</f>
        <v>0</v>
      </c>
    </row>
    <row r="210" spans="2:3" hidden="1" x14ac:dyDescent="0.2">
      <c r="B210" s="110">
        <f t="shared" si="1"/>
        <v>2087</v>
      </c>
      <c r="C210" s="111">
        <f>[12]С2.5!$BT$11</f>
        <v>0</v>
      </c>
    </row>
    <row r="211" spans="2:3" hidden="1" x14ac:dyDescent="0.2">
      <c r="B211" s="110">
        <f t="shared" si="1"/>
        <v>2088</v>
      </c>
      <c r="C211" s="111">
        <f>[12]С2.5!$BU$11</f>
        <v>0</v>
      </c>
    </row>
    <row r="212" spans="2:3" hidden="1" x14ac:dyDescent="0.2">
      <c r="B212" s="110">
        <f t="shared" si="1"/>
        <v>2089</v>
      </c>
      <c r="C212" s="111">
        <f>[12]С2.5!$BV$11</f>
        <v>0</v>
      </c>
    </row>
    <row r="213" spans="2:3" hidden="1" x14ac:dyDescent="0.2">
      <c r="B213" s="110">
        <f t="shared" si="1"/>
        <v>2090</v>
      </c>
      <c r="C213" s="111">
        <f>[12]С2.5!$BW$11</f>
        <v>0</v>
      </c>
    </row>
    <row r="214" spans="2:3" hidden="1" x14ac:dyDescent="0.2">
      <c r="B214" s="110">
        <f t="shared" si="1"/>
        <v>2091</v>
      </c>
      <c r="C214" s="111">
        <f>[12]С2.5!$BX$11</f>
        <v>0</v>
      </c>
    </row>
    <row r="215" spans="2:3" hidden="1" x14ac:dyDescent="0.2">
      <c r="B215" s="110">
        <f t="shared" si="1"/>
        <v>2092</v>
      </c>
      <c r="C215" s="111">
        <f>[12]С2.5!$BY$11</f>
        <v>0</v>
      </c>
    </row>
    <row r="216" spans="2:3" hidden="1" x14ac:dyDescent="0.2">
      <c r="B216" s="110">
        <f t="shared" si="1"/>
        <v>2093</v>
      </c>
      <c r="C216" s="111">
        <f>[12]С2.5!$BZ$11</f>
        <v>0</v>
      </c>
    </row>
    <row r="217" spans="2:3" hidden="1" x14ac:dyDescent="0.2">
      <c r="B217" s="110">
        <f t="shared" si="1"/>
        <v>2094</v>
      </c>
      <c r="C217" s="111">
        <f>[12]С2.5!$CA$11</f>
        <v>0</v>
      </c>
    </row>
    <row r="218" spans="2:3" hidden="1" x14ac:dyDescent="0.2">
      <c r="B218" s="110">
        <f t="shared" si="1"/>
        <v>2095</v>
      </c>
      <c r="C218" s="111">
        <f>[12]С2.5!$CB$11</f>
        <v>0</v>
      </c>
    </row>
    <row r="219" spans="2:3" hidden="1" x14ac:dyDescent="0.2">
      <c r="B219" s="110">
        <f t="shared" si="1"/>
        <v>2096</v>
      </c>
      <c r="C219" s="111">
        <f>[12]С2.5!$CC$11</f>
        <v>0</v>
      </c>
    </row>
    <row r="220" spans="2:3" hidden="1" x14ac:dyDescent="0.2">
      <c r="B220" s="110">
        <f t="shared" si="1"/>
        <v>2097</v>
      </c>
      <c r="C220" s="111">
        <f>[12]С2.5!$CD$11</f>
        <v>0</v>
      </c>
    </row>
    <row r="221" spans="2:3" hidden="1" x14ac:dyDescent="0.2">
      <c r="B221" s="110">
        <f t="shared" si="1"/>
        <v>2098</v>
      </c>
      <c r="C221" s="111">
        <f>[12]С2.5!$CE$11</f>
        <v>0</v>
      </c>
    </row>
    <row r="222" spans="2:3" hidden="1" x14ac:dyDescent="0.2">
      <c r="B222" s="110">
        <f t="shared" si="1"/>
        <v>2099</v>
      </c>
      <c r="C222" s="111">
        <f>[12]С2.5!$CF$11</f>
        <v>0</v>
      </c>
    </row>
    <row r="223" spans="2:3" ht="13.5" hidden="1" thickBot="1" x14ac:dyDescent="0.25">
      <c r="B223" s="112">
        <f t="shared" si="1"/>
        <v>2100</v>
      </c>
      <c r="C223" s="113">
        <f>[12]С2.5!$CG$11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tabSelected="1" zoomScale="85" zoomScaleNormal="85" workbookViewId="0">
      <pane ySplit="1" topLeftCell="A2" activePane="bottomLeft" state="frozen"/>
      <selection pane="bottomLeft" activeCell="C2" sqref="C2"/>
    </sheetView>
  </sheetViews>
  <sheetFormatPr defaultRowHeight="12.75" x14ac:dyDescent="0.2"/>
  <cols>
    <col min="1" max="1" width="7.28515625" style="2" customWidth="1"/>
    <col min="2" max="2" width="100.7109375" style="2" customWidth="1"/>
    <col min="3" max="3" width="20.85546875" style="139" customWidth="1"/>
    <col min="4" max="155" width="9.140625" style="2"/>
    <col min="156" max="237" width="0" style="2" hidden="1" customWidth="1"/>
    <col min="238" max="246" width="9.140625" style="2"/>
    <col min="247" max="247" width="3.710937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710937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710937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710937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710937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710937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710937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710937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710937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710937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710937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710937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710937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710937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710937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710937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710937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710937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710937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710937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710937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710937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710937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710937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710937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710937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710937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710937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710937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710937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710937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710937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710937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710937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710937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710937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710937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710937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710937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710937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710937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710937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710937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710937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710937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710937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710937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710937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710937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710937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710937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710937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710937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710937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710937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710937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710937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710937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710937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710937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710937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710937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710937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3"/>
      <c r="B1" s="143" t="s">
        <v>227</v>
      </c>
      <c r="C1" s="143"/>
    </row>
    <row r="2" spans="1:3" x14ac:dyDescent="0.2">
      <c r="A2" s="3"/>
      <c r="B2" s="4" t="s">
        <v>2</v>
      </c>
      <c r="C2" s="5">
        <v>45317</v>
      </c>
    </row>
    <row r="3" spans="1:3" x14ac:dyDescent="0.2">
      <c r="A3" s="3"/>
      <c r="B3" s="117" t="s">
        <v>3</v>
      </c>
      <c r="C3" s="7"/>
    </row>
    <row r="4" spans="1:3" ht="25.5" x14ac:dyDescent="0.2">
      <c r="A4" s="8"/>
      <c r="B4" s="9" t="str">
        <f>[13]И1!D13</f>
        <v>Субъект Российской Федерации</v>
      </c>
      <c r="C4" s="10" t="str">
        <f>[13]И1!E13</f>
        <v>Новосибирская область</v>
      </c>
    </row>
    <row r="5" spans="1:3" ht="15.95" customHeight="1" x14ac:dyDescent="0.2">
      <c r="A5" s="8"/>
      <c r="B5" s="9" t="str">
        <f>[13]И1!D14</f>
        <v>Тип муниципального образования (выберите из списка)</v>
      </c>
      <c r="C5" s="10" t="str">
        <f>[13]И1!E14</f>
        <v>рабочий поселок Маслянино, Маслянинский муниципальный район</v>
      </c>
    </row>
    <row r="6" spans="1:3" x14ac:dyDescent="0.2">
      <c r="A6" s="8"/>
      <c r="B6" s="9" t="str">
        <f>IF([13]И1!E15="","",[13]И1!D15)</f>
        <v/>
      </c>
      <c r="C6" s="7" t="str">
        <f>IF([13]И1!E15="","",[13]И1!E15)</f>
        <v/>
      </c>
    </row>
    <row r="7" spans="1:3" x14ac:dyDescent="0.2">
      <c r="A7" s="8"/>
      <c r="B7" s="9" t="str">
        <f>[13]И1!D16</f>
        <v>Код ОКТМО</v>
      </c>
      <c r="C7" s="11" t="str">
        <f>[13]И1!E16</f>
        <v>50636151051</v>
      </c>
    </row>
    <row r="8" spans="1:3" x14ac:dyDescent="0.2">
      <c r="A8" s="8"/>
      <c r="B8" s="12" t="str">
        <f>[13]И1!D17</f>
        <v>Система теплоснабжения</v>
      </c>
      <c r="C8" s="13">
        <f>[13]И1!E17</f>
        <v>0</v>
      </c>
    </row>
    <row r="9" spans="1:3" x14ac:dyDescent="0.2">
      <c r="A9" s="8"/>
      <c r="B9" s="9" t="str">
        <f>[13]И1!D8</f>
        <v>Период регулирования (i)-й</v>
      </c>
      <c r="C9" s="14">
        <f>[13]И1!E8</f>
        <v>2024</v>
      </c>
    </row>
    <row r="10" spans="1:3" x14ac:dyDescent="0.2">
      <c r="A10" s="8"/>
      <c r="B10" s="9" t="str">
        <f>[13]И1!D9</f>
        <v>Период регулирования (i-1)-й</v>
      </c>
      <c r="C10" s="14">
        <f>[13]И1!E9</f>
        <v>2023</v>
      </c>
    </row>
    <row r="11" spans="1:3" x14ac:dyDescent="0.2">
      <c r="A11" s="8"/>
      <c r="B11" s="9" t="str">
        <f>[13]И1!D10</f>
        <v>Период регулирования (i-2)-й</v>
      </c>
      <c r="C11" s="14">
        <f>[13]И1!E10</f>
        <v>2022</v>
      </c>
    </row>
    <row r="12" spans="1:3" x14ac:dyDescent="0.2">
      <c r="A12" s="8"/>
      <c r="B12" s="9" t="str">
        <f>[13]И1!D11</f>
        <v>Базовый год (б)</v>
      </c>
      <c r="C12" s="14">
        <f>[13]И1!E11</f>
        <v>2019</v>
      </c>
    </row>
    <row r="13" spans="1:3" x14ac:dyDescent="0.2">
      <c r="A13" s="8"/>
      <c r="B13" s="9" t="str">
        <f>[13]И1!D18</f>
        <v>Вид топлива, использование которого преобладает в системе теплоснабжения</v>
      </c>
      <c r="C13" s="15" t="str">
        <f>[13]И1!E18</f>
        <v>Газ</v>
      </c>
    </row>
    <row r="14" spans="1:3" ht="26.25" customHeight="1" thickBot="1" x14ac:dyDescent="0.25">
      <c r="A14" s="147" t="s">
        <v>4</v>
      </c>
      <c r="B14" s="147"/>
      <c r="C14" s="147"/>
    </row>
    <row r="15" spans="1:3" x14ac:dyDescent="0.2">
      <c r="A15" s="16" t="s">
        <v>5</v>
      </c>
      <c r="B15" s="30" t="s">
        <v>6</v>
      </c>
      <c r="C15" s="118" t="s">
        <v>7</v>
      </c>
    </row>
    <row r="16" spans="1:3" x14ac:dyDescent="0.2">
      <c r="A16" s="19">
        <v>1</v>
      </c>
      <c r="B16" s="119">
        <v>2</v>
      </c>
      <c r="C16" s="120">
        <v>3</v>
      </c>
    </row>
    <row r="17" spans="1:3" x14ac:dyDescent="0.2">
      <c r="A17" s="22">
        <v>1</v>
      </c>
      <c r="B17" s="23" t="s">
        <v>8</v>
      </c>
      <c r="C17" s="24">
        <f>SUM(C18:C23)</f>
        <v>2946.3925607031506</v>
      </c>
    </row>
    <row r="18" spans="1:3" ht="42.75" x14ac:dyDescent="0.2">
      <c r="A18" s="22" t="s">
        <v>9</v>
      </c>
      <c r="B18" s="25" t="s">
        <v>10</v>
      </c>
      <c r="C18" s="26">
        <f>[13]С1!F12</f>
        <v>994.35037159416254</v>
      </c>
    </row>
    <row r="19" spans="1:3" ht="42.75" x14ac:dyDescent="0.2">
      <c r="A19" s="22" t="s">
        <v>11</v>
      </c>
      <c r="B19" s="25" t="s">
        <v>12</v>
      </c>
      <c r="C19" s="26">
        <f>[13]С2!F12</f>
        <v>1337.6441132005618</v>
      </c>
    </row>
    <row r="20" spans="1:3" ht="30" x14ac:dyDescent="0.2">
      <c r="A20" s="22" t="s">
        <v>13</v>
      </c>
      <c r="B20" s="25" t="s">
        <v>14</v>
      </c>
      <c r="C20" s="26">
        <f>[13]С3!F12</f>
        <v>317.73141572446957</v>
      </c>
    </row>
    <row r="21" spans="1:3" ht="42.75" x14ac:dyDescent="0.2">
      <c r="A21" s="22" t="s">
        <v>15</v>
      </c>
      <c r="B21" s="25" t="s">
        <v>228</v>
      </c>
      <c r="C21" s="26">
        <f>[13]С4!F12</f>
        <v>238.89425703291434</v>
      </c>
    </row>
    <row r="22" spans="1:3" ht="33" customHeight="1" x14ac:dyDescent="0.2">
      <c r="A22" s="22" t="s">
        <v>17</v>
      </c>
      <c r="B22" s="25" t="s">
        <v>229</v>
      </c>
      <c r="C22" s="26">
        <f>[13]С5!F12</f>
        <v>57.77240315104217</v>
      </c>
    </row>
    <row r="23" spans="1:3" ht="45.75" customHeight="1" thickBot="1" x14ac:dyDescent="0.25">
      <c r="A23" s="27" t="s">
        <v>19</v>
      </c>
      <c r="B23" s="140" t="s">
        <v>230</v>
      </c>
      <c r="C23" s="28">
        <f>[13]С6!F12</f>
        <v>0</v>
      </c>
    </row>
    <row r="24" spans="1:3" ht="13.5" thickBot="1" x14ac:dyDescent="0.25">
      <c r="A24" s="3"/>
      <c r="C24" s="7"/>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231</v>
      </c>
      <c r="C28" s="34">
        <f>[13]С1.1!E16</f>
        <v>7900</v>
      </c>
    </row>
    <row r="29" spans="1:3" ht="42.75" x14ac:dyDescent="0.2">
      <c r="A29" s="22" t="s">
        <v>11</v>
      </c>
      <c r="B29" s="33" t="s">
        <v>232</v>
      </c>
      <c r="C29" s="34">
        <f>[13]С1.1!E32</f>
        <v>5751.37</v>
      </c>
    </row>
    <row r="30" spans="1:3" ht="38.25" x14ac:dyDescent="0.2">
      <c r="A30" s="22" t="s">
        <v>233</v>
      </c>
      <c r="B30" s="33" t="s">
        <v>234</v>
      </c>
      <c r="C30" s="85" t="str">
        <f>[13]С1.1!E25</f>
        <v>ООО "Газпром газораспределение Томск"</v>
      </c>
    </row>
    <row r="31" spans="1:3" ht="38.25" x14ac:dyDescent="0.2">
      <c r="A31" s="22" t="s">
        <v>235</v>
      </c>
      <c r="B31" s="33" t="str">
        <f>[13]С1.1!D26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[13]С1.1!E26</f>
        <v>4699.5</v>
      </c>
    </row>
    <row r="32" spans="1:3" ht="25.5" x14ac:dyDescent="0.2">
      <c r="A32" s="22" t="s">
        <v>236</v>
      </c>
      <c r="B32" s="33" t="str">
        <f>[13]С1.1!D27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[13]С1.1!E27</f>
        <v>795.43</v>
      </c>
    </row>
    <row r="33" spans="1:3" ht="25.5" x14ac:dyDescent="0.2">
      <c r="A33" s="22" t="s">
        <v>237</v>
      </c>
      <c r="B33" s="33" t="str">
        <f>[13]С1.1!D28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[13]С1.1!E28</f>
        <v>136.54</v>
      </c>
    </row>
    <row r="34" spans="1:3" ht="38.25" x14ac:dyDescent="0.2">
      <c r="A34" s="22" t="s">
        <v>238</v>
      </c>
      <c r="B34" s="33" t="str">
        <f>[13]С1.1!D29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[13]С1.1!E29</f>
        <v>119.9</v>
      </c>
    </row>
    <row r="35" spans="1:3" ht="17.25" x14ac:dyDescent="0.2">
      <c r="A35" s="22" t="s">
        <v>13</v>
      </c>
      <c r="B35" s="33" t="s">
        <v>24</v>
      </c>
      <c r="C35" s="35">
        <f>[13]С1.1!E20</f>
        <v>8.5000000000000006E-2</v>
      </c>
    </row>
    <row r="36" spans="1:3" ht="17.25" x14ac:dyDescent="0.2">
      <c r="A36" s="22" t="s">
        <v>15</v>
      </c>
      <c r="B36" s="33" t="s">
        <v>25</v>
      </c>
      <c r="C36" s="35">
        <f>[13]С1.1!E21</f>
        <v>0.112</v>
      </c>
    </row>
    <row r="37" spans="1:3" ht="30" x14ac:dyDescent="0.2">
      <c r="A37" s="22" t="s">
        <v>17</v>
      </c>
      <c r="B37" s="36" t="s">
        <v>239</v>
      </c>
      <c r="C37" s="121">
        <f>[13]С1!F13</f>
        <v>156.1</v>
      </c>
    </row>
    <row r="38" spans="1:3" x14ac:dyDescent="0.2">
      <c r="A38" s="22" t="s">
        <v>19</v>
      </c>
      <c r="B38" s="36" t="s">
        <v>27</v>
      </c>
      <c r="C38" s="38">
        <f>[13]С1!F16</f>
        <v>7000</v>
      </c>
    </row>
    <row r="39" spans="1:3" ht="14.25" x14ac:dyDescent="0.2">
      <c r="A39" s="122" t="s">
        <v>28</v>
      </c>
      <c r="B39" s="39" t="s">
        <v>240</v>
      </c>
      <c r="C39" s="40">
        <f>[13]С1!F17</f>
        <v>1.1285714285714286</v>
      </c>
    </row>
    <row r="40" spans="1:3" ht="15.75" x14ac:dyDescent="0.2">
      <c r="A40" s="123" t="s">
        <v>30</v>
      </c>
      <c r="B40" s="42" t="s">
        <v>31</v>
      </c>
      <c r="C40" s="40">
        <f>[13]С1!F20</f>
        <v>22.307053372799995</v>
      </c>
    </row>
    <row r="41" spans="1:3" ht="15.75" x14ac:dyDescent="0.2">
      <c r="A41" s="123" t="s">
        <v>32</v>
      </c>
      <c r="B41" s="43" t="s">
        <v>33</v>
      </c>
      <c r="C41" s="40">
        <f>[13]С1!F21</f>
        <v>21.531904799999996</v>
      </c>
    </row>
    <row r="42" spans="1:3" ht="14.25" x14ac:dyDescent="0.2">
      <c r="A42" s="123" t="s">
        <v>34</v>
      </c>
      <c r="B42" s="44" t="s">
        <v>35</v>
      </c>
      <c r="C42" s="40">
        <f>[13]С1!F22</f>
        <v>1.036</v>
      </c>
    </row>
    <row r="43" spans="1:3" ht="53.25" thickBot="1" x14ac:dyDescent="0.25">
      <c r="A43" s="27" t="s">
        <v>36</v>
      </c>
      <c r="B43" s="45" t="s">
        <v>37</v>
      </c>
      <c r="C43" s="46" t="str">
        <f>[13]С1!F23</f>
        <v>-</v>
      </c>
    </row>
    <row r="44" spans="1:3" ht="13.5" thickBot="1" x14ac:dyDescent="0.25">
      <c r="A44" s="47"/>
      <c r="B44" s="75"/>
      <c r="C44" s="15"/>
    </row>
    <row r="45" spans="1:3" ht="30" customHeight="1" x14ac:dyDescent="0.2">
      <c r="A45" s="50" t="s">
        <v>38</v>
      </c>
      <c r="B45" s="145" t="s">
        <v>39</v>
      </c>
      <c r="C45" s="145"/>
    </row>
    <row r="46" spans="1:3" ht="25.5" x14ac:dyDescent="0.2">
      <c r="A46" s="22" t="s">
        <v>40</v>
      </c>
      <c r="B46" s="36" t="s">
        <v>41</v>
      </c>
      <c r="C46" s="51" t="str">
        <f>[13]С2.1!E12</f>
        <v>V</v>
      </c>
    </row>
    <row r="47" spans="1:3" ht="25.5" x14ac:dyDescent="0.2">
      <c r="A47" s="22" t="s">
        <v>42</v>
      </c>
      <c r="B47" s="33" t="s">
        <v>43</v>
      </c>
      <c r="C47" s="51" t="str">
        <f>[13]С2.1!E13</f>
        <v>6 и менее баллов</v>
      </c>
    </row>
    <row r="48" spans="1:3" ht="25.5" x14ac:dyDescent="0.2">
      <c r="A48" s="22" t="s">
        <v>44</v>
      </c>
      <c r="B48" s="33" t="s">
        <v>241</v>
      </c>
      <c r="C48" s="51" t="str">
        <f>[13]С2.1!E14</f>
        <v>от 200 до 500</v>
      </c>
    </row>
    <row r="49" spans="1:3" ht="25.5" x14ac:dyDescent="0.2">
      <c r="A49" s="22" t="s">
        <v>46</v>
      </c>
      <c r="B49" s="33" t="s">
        <v>242</v>
      </c>
      <c r="C49" s="52" t="str">
        <f>[13]С2.1!E15</f>
        <v>нет</v>
      </c>
    </row>
    <row r="50" spans="1:3" ht="30" x14ac:dyDescent="0.2">
      <c r="A50" s="22" t="s">
        <v>48</v>
      </c>
      <c r="B50" s="33" t="s">
        <v>49</v>
      </c>
      <c r="C50" s="34">
        <f>[13]С2!F18</f>
        <v>35106.652004551666</v>
      </c>
    </row>
    <row r="51" spans="1:3" ht="30" x14ac:dyDescent="0.2">
      <c r="A51" s="22" t="s">
        <v>50</v>
      </c>
      <c r="B51" s="53" t="s">
        <v>51</v>
      </c>
      <c r="C51" s="34">
        <f>IF([13]С2!F19&gt;0,[13]С2!F19,[13]С2!F20)</f>
        <v>23441.524932855718</v>
      </c>
    </row>
    <row r="52" spans="1:3" ht="25.5" x14ac:dyDescent="0.2">
      <c r="A52" s="22" t="s">
        <v>52</v>
      </c>
      <c r="B52" s="54" t="s">
        <v>53</v>
      </c>
      <c r="C52" s="34">
        <f>[13]С2.1!E20</f>
        <v>-37</v>
      </c>
    </row>
    <row r="53" spans="1:3" ht="25.5" x14ac:dyDescent="0.2">
      <c r="A53" s="22" t="s">
        <v>54</v>
      </c>
      <c r="B53" s="54" t="s">
        <v>55</v>
      </c>
      <c r="C53" s="34" t="str">
        <f>[13]С2.1!E23</f>
        <v>нет</v>
      </c>
    </row>
    <row r="54" spans="1:3" ht="38.25" x14ac:dyDescent="0.2">
      <c r="A54" s="22" t="s">
        <v>56</v>
      </c>
      <c r="B54" s="55" t="s">
        <v>57</v>
      </c>
      <c r="C54" s="34">
        <f>[13]С2.2!E10</f>
        <v>1287</v>
      </c>
    </row>
    <row r="55" spans="1:3" ht="25.5" x14ac:dyDescent="0.2">
      <c r="A55" s="22" t="s">
        <v>58</v>
      </c>
      <c r="B55" s="56" t="s">
        <v>59</v>
      </c>
      <c r="C55" s="34">
        <f>[13]С2.2!E12</f>
        <v>5.97</v>
      </c>
    </row>
    <row r="56" spans="1:3" ht="52.5" x14ac:dyDescent="0.2">
      <c r="A56" s="22" t="s">
        <v>60</v>
      </c>
      <c r="B56" s="57" t="s">
        <v>61</v>
      </c>
      <c r="C56" s="34">
        <f>[13]С2.2!E13</f>
        <v>1</v>
      </c>
    </row>
    <row r="57" spans="1:3" ht="27.75" x14ac:dyDescent="0.2">
      <c r="A57" s="22" t="s">
        <v>62</v>
      </c>
      <c r="B57" s="56" t="s">
        <v>63</v>
      </c>
      <c r="C57" s="34">
        <f>[13]С2.2!E14</f>
        <v>12104</v>
      </c>
    </row>
    <row r="58" spans="1:3" ht="25.5" x14ac:dyDescent="0.2">
      <c r="A58" s="22" t="s">
        <v>64</v>
      </c>
      <c r="B58" s="57" t="s">
        <v>65</v>
      </c>
      <c r="C58" s="35">
        <f>[13]С2.2!E15</f>
        <v>4.8000000000000001E-2</v>
      </c>
    </row>
    <row r="59" spans="1:3" x14ac:dyDescent="0.2">
      <c r="A59" s="22" t="s">
        <v>66</v>
      </c>
      <c r="B59" s="57" t="s">
        <v>67</v>
      </c>
      <c r="C59" s="124">
        <f>[13]С2.2!E16</f>
        <v>1</v>
      </c>
    </row>
    <row r="60" spans="1:3" ht="15.75" x14ac:dyDescent="0.2">
      <c r="A60" s="22" t="s">
        <v>68</v>
      </c>
      <c r="B60" s="58" t="s">
        <v>69</v>
      </c>
      <c r="C60" s="34">
        <f>[13]С2!F21</f>
        <v>1</v>
      </c>
    </row>
    <row r="61" spans="1:3" ht="30" x14ac:dyDescent="0.2">
      <c r="A61" s="59" t="s">
        <v>70</v>
      </c>
      <c r="B61" s="33" t="s">
        <v>243</v>
      </c>
      <c r="C61" s="34">
        <f>[13]С2!F13</f>
        <v>105136.23090983224</v>
      </c>
    </row>
    <row r="62" spans="1:3" ht="30" x14ac:dyDescent="0.2">
      <c r="A62" s="59" t="s">
        <v>72</v>
      </c>
      <c r="B62" s="60" t="s">
        <v>244</v>
      </c>
      <c r="C62" s="34">
        <f>[13]С2!F14</f>
        <v>64899</v>
      </c>
    </row>
    <row r="63" spans="1:3" ht="15.75" x14ac:dyDescent="0.2">
      <c r="A63" s="59" t="s">
        <v>74</v>
      </c>
      <c r="B63" s="60" t="s">
        <v>75</v>
      </c>
      <c r="C63" s="40">
        <f>[13]С2!F15</f>
        <v>1.071</v>
      </c>
    </row>
    <row r="64" spans="1:3" ht="15.75" x14ac:dyDescent="0.2">
      <c r="A64" s="59" t="s">
        <v>76</v>
      </c>
      <c r="B64" s="60" t="s">
        <v>77</v>
      </c>
      <c r="C64" s="125">
        <f>[13]С2!F16</f>
        <v>1</v>
      </c>
    </row>
    <row r="65" spans="1:3" ht="17.25" x14ac:dyDescent="0.2">
      <c r="A65" s="59" t="s">
        <v>78</v>
      </c>
      <c r="B65" s="60" t="s">
        <v>79</v>
      </c>
      <c r="C65" s="126">
        <f>[13]С2!F17</f>
        <v>1.01</v>
      </c>
    </row>
    <row r="66" spans="1:3" s="63" customFormat="1" ht="14.25" x14ac:dyDescent="0.2">
      <c r="A66" s="59" t="s">
        <v>80</v>
      </c>
      <c r="B66" s="61" t="s">
        <v>81</v>
      </c>
      <c r="C66" s="62">
        <f>[13]С2!F35</f>
        <v>10</v>
      </c>
    </row>
    <row r="67" spans="1:3" ht="30" x14ac:dyDescent="0.2">
      <c r="A67" s="59" t="s">
        <v>82</v>
      </c>
      <c r="B67" s="64" t="s">
        <v>83</v>
      </c>
      <c r="C67" s="34">
        <f>[13]С2!F28</f>
        <v>206.19461383412377</v>
      </c>
    </row>
    <row r="68" spans="1:3" ht="17.25" x14ac:dyDescent="0.2">
      <c r="A68" s="59" t="s">
        <v>84</v>
      </c>
      <c r="B68" s="53" t="s">
        <v>245</v>
      </c>
      <c r="C68" s="40">
        <f>[13]С2!F29</f>
        <v>0.27536184199999997</v>
      </c>
    </row>
    <row r="69" spans="1:3" ht="17.25" x14ac:dyDescent="0.2">
      <c r="A69" s="59" t="s">
        <v>86</v>
      </c>
      <c r="B69" s="58" t="s">
        <v>246</v>
      </c>
      <c r="C69" s="62">
        <f>[13]С2!F30</f>
        <v>500</v>
      </c>
    </row>
    <row r="70" spans="1:3" ht="42.75" x14ac:dyDescent="0.2">
      <c r="A70" s="59" t="s">
        <v>88</v>
      </c>
      <c r="B70" s="33" t="s">
        <v>247</v>
      </c>
      <c r="C70" s="34">
        <f>[13]С2!F22</f>
        <v>39638.324046481182</v>
      </c>
    </row>
    <row r="71" spans="1:3" ht="30" x14ac:dyDescent="0.2">
      <c r="A71" s="59" t="s">
        <v>90</v>
      </c>
      <c r="B71" s="60" t="s">
        <v>248</v>
      </c>
      <c r="C71" s="34">
        <f>[13]С2!F23</f>
        <v>21</v>
      </c>
    </row>
    <row r="72" spans="1:3" ht="30" x14ac:dyDescent="0.2">
      <c r="A72" s="59" t="s">
        <v>92</v>
      </c>
      <c r="B72" s="53" t="s">
        <v>93</v>
      </c>
      <c r="C72" s="34">
        <f>[13]С2.1!E28</f>
        <v>14036.09995</v>
      </c>
    </row>
    <row r="73" spans="1:3" ht="38.25" x14ac:dyDescent="0.2">
      <c r="A73" s="59" t="s">
        <v>94</v>
      </c>
      <c r="B73" s="65" t="s">
        <v>95</v>
      </c>
      <c r="C73" s="52">
        <f>[13]С2.3!E21</f>
        <v>0</v>
      </c>
    </row>
    <row r="74" spans="1:3" ht="25.5" x14ac:dyDescent="0.2">
      <c r="A74" s="59" t="s">
        <v>96</v>
      </c>
      <c r="B74" s="66" t="s">
        <v>97</v>
      </c>
      <c r="C74" s="67">
        <f>[13]С2.3!E11</f>
        <v>5.45</v>
      </c>
    </row>
    <row r="75" spans="1:3" ht="25.5" x14ac:dyDescent="0.2">
      <c r="A75" s="59" t="s">
        <v>98</v>
      </c>
      <c r="B75" s="66" t="s">
        <v>99</v>
      </c>
      <c r="C75" s="62">
        <f>[13]С2.3!E13</f>
        <v>300</v>
      </c>
    </row>
    <row r="76" spans="1:3" ht="25.5" x14ac:dyDescent="0.2">
      <c r="A76" s="59" t="s">
        <v>100</v>
      </c>
      <c r="B76" s="65" t="s">
        <v>101</v>
      </c>
      <c r="C76" s="68">
        <f>IF([13]С2.3!E22&gt;0,[13]С2.3!E22,[13]С2.3!E14)</f>
        <v>61211</v>
      </c>
    </row>
    <row r="77" spans="1:3" ht="38.25" x14ac:dyDescent="0.2">
      <c r="A77" s="59" t="s">
        <v>102</v>
      </c>
      <c r="B77" s="65" t="s">
        <v>103</v>
      </c>
      <c r="C77" s="68">
        <f>IF([13]С2.3!E23&gt;0,[13]С2.3!E23,[13]С2.3!E15)</f>
        <v>45675</v>
      </c>
    </row>
    <row r="78" spans="1:3" ht="30" x14ac:dyDescent="0.2">
      <c r="A78" s="59" t="s">
        <v>104</v>
      </c>
      <c r="B78" s="53" t="s">
        <v>105</v>
      </c>
      <c r="C78" s="34">
        <f>[13]С2.1!E29</f>
        <v>9518.3274000000001</v>
      </c>
    </row>
    <row r="79" spans="1:3" ht="38.25" x14ac:dyDescent="0.2">
      <c r="A79" s="59" t="s">
        <v>106</v>
      </c>
      <c r="B79" s="65" t="s">
        <v>107</v>
      </c>
      <c r="C79" s="52">
        <f>[13]С2.3!E25</f>
        <v>0</v>
      </c>
    </row>
    <row r="80" spans="1:3" ht="25.5" x14ac:dyDescent="0.2">
      <c r="A80" s="59" t="s">
        <v>108</v>
      </c>
      <c r="B80" s="66" t="s">
        <v>109</v>
      </c>
      <c r="C80" s="67">
        <f>[13]С2.3!E12</f>
        <v>0.2</v>
      </c>
    </row>
    <row r="81" spans="1:3" ht="25.5" x14ac:dyDescent="0.2">
      <c r="A81" s="59" t="s">
        <v>110</v>
      </c>
      <c r="B81" s="66" t="s">
        <v>99</v>
      </c>
      <c r="C81" s="62">
        <f>[13]С2.3!E13</f>
        <v>300</v>
      </c>
    </row>
    <row r="82" spans="1:3" ht="25.5" x14ac:dyDescent="0.2">
      <c r="A82" s="59" t="s">
        <v>111</v>
      </c>
      <c r="B82" s="69" t="s">
        <v>112</v>
      </c>
      <c r="C82" s="68">
        <f>IF([13]С2.3!E26&gt;0,[13]С2.3!E26,[13]С2.3!E16)</f>
        <v>65637</v>
      </c>
    </row>
    <row r="83" spans="1:3" ht="38.25" x14ac:dyDescent="0.2">
      <c r="A83" s="59" t="s">
        <v>113</v>
      </c>
      <c r="B83" s="69" t="s">
        <v>114</v>
      </c>
      <c r="C83" s="68">
        <f>IF([13]С2.3!E27&gt;0,[13]С2.3!E27,[13]С2.3!E17)</f>
        <v>31684</v>
      </c>
    </row>
    <row r="84" spans="1:3" ht="30" x14ac:dyDescent="0.2">
      <c r="A84" s="59" t="s">
        <v>249</v>
      </c>
      <c r="B84" s="60" t="s">
        <v>250</v>
      </c>
      <c r="C84" s="68">
        <f>IF([13]С2.1!E19&gt;0,[13]С2.1!E19,[13]С2!F26)</f>
        <v>2892</v>
      </c>
    </row>
    <row r="85" spans="1:3" ht="17.25" x14ac:dyDescent="0.2">
      <c r="A85" s="59" t="s">
        <v>115</v>
      </c>
      <c r="B85" s="33" t="s">
        <v>116</v>
      </c>
      <c r="C85" s="35">
        <f>[13]С2!F31</f>
        <v>9.5962865259740182E-2</v>
      </c>
    </row>
    <row r="86" spans="1:3" ht="30" x14ac:dyDescent="0.2">
      <c r="A86" s="59" t="s">
        <v>117</v>
      </c>
      <c r="B86" s="53" t="s">
        <v>118</v>
      </c>
      <c r="C86" s="70">
        <f>[13]С2!F32</f>
        <v>8.4029304029304031E-2</v>
      </c>
    </row>
    <row r="87" spans="1:3" ht="17.25" x14ac:dyDescent="0.2">
      <c r="A87" s="59" t="s">
        <v>119</v>
      </c>
      <c r="B87" s="71" t="s">
        <v>120</v>
      </c>
      <c r="C87" s="35">
        <f>[13]С2!F33</f>
        <v>0.13880000000000001</v>
      </c>
    </row>
    <row r="88" spans="1:3" s="63" customFormat="1" ht="18" thickBot="1" x14ac:dyDescent="0.25">
      <c r="A88" s="72" t="s">
        <v>121</v>
      </c>
      <c r="B88" s="73" t="s">
        <v>122</v>
      </c>
      <c r="C88" s="74">
        <f>[13]С2!F34</f>
        <v>0.12640000000000001</v>
      </c>
    </row>
    <row r="89" spans="1:3" ht="13.5" thickBot="1" x14ac:dyDescent="0.25">
      <c r="A89" s="47"/>
      <c r="B89" s="75"/>
      <c r="C89" s="15"/>
    </row>
    <row r="90" spans="1:3" s="63" customFormat="1" ht="30" customHeight="1" x14ac:dyDescent="0.2">
      <c r="A90" s="76" t="s">
        <v>123</v>
      </c>
      <c r="B90" s="145" t="s">
        <v>124</v>
      </c>
      <c r="C90" s="145"/>
    </row>
    <row r="91" spans="1:3" s="63" customFormat="1" ht="30" x14ac:dyDescent="0.2">
      <c r="A91" s="77" t="s">
        <v>125</v>
      </c>
      <c r="B91" s="33" t="s">
        <v>126</v>
      </c>
      <c r="C91" s="34">
        <f>[13]С3!F14</f>
        <v>4202.4863094143111</v>
      </c>
    </row>
    <row r="92" spans="1:3" s="63" customFormat="1" ht="42.75" x14ac:dyDescent="0.2">
      <c r="A92" s="77" t="s">
        <v>127</v>
      </c>
      <c r="B92" s="53" t="s">
        <v>128</v>
      </c>
      <c r="C92" s="78">
        <f>[13]С3!F15</f>
        <v>0.2</v>
      </c>
    </row>
    <row r="93" spans="1:3" s="63" customFormat="1" ht="14.25" x14ac:dyDescent="0.2">
      <c r="A93" s="77" t="s">
        <v>129</v>
      </c>
      <c r="B93" s="79" t="s">
        <v>130</v>
      </c>
      <c r="C93" s="62">
        <f>[13]С3!F18</f>
        <v>15</v>
      </c>
    </row>
    <row r="94" spans="1:3" s="63" customFormat="1" ht="17.25" x14ac:dyDescent="0.2">
      <c r="A94" s="77" t="s">
        <v>131</v>
      </c>
      <c r="B94" s="33" t="s">
        <v>132</v>
      </c>
      <c r="C94" s="34">
        <f>[13]С3!F19</f>
        <v>2638.2577020926874</v>
      </c>
    </row>
    <row r="95" spans="1:3" s="63" customFormat="1" ht="55.5" x14ac:dyDescent="0.2">
      <c r="A95" s="77" t="s">
        <v>133</v>
      </c>
      <c r="B95" s="53" t="s">
        <v>134</v>
      </c>
      <c r="C95" s="80">
        <f>[13]С3!F20</f>
        <v>2.1999999999999999E-2</v>
      </c>
    </row>
    <row r="96" spans="1:3" s="63" customFormat="1" ht="14.25" x14ac:dyDescent="0.2">
      <c r="A96" s="77" t="s">
        <v>135</v>
      </c>
      <c r="B96" s="58" t="s">
        <v>81</v>
      </c>
      <c r="C96" s="62">
        <f>[13]С3!F21</f>
        <v>10</v>
      </c>
    </row>
    <row r="97" spans="1:3" s="63" customFormat="1" ht="17.25" x14ac:dyDescent="0.2">
      <c r="A97" s="77" t="s">
        <v>136</v>
      </c>
      <c r="B97" s="33" t="s">
        <v>137</v>
      </c>
      <c r="C97" s="34">
        <f>[13]С3!F22</f>
        <v>0.61858384150237133</v>
      </c>
    </row>
    <row r="98" spans="1:3" s="63" customFormat="1" ht="55.5" x14ac:dyDescent="0.2">
      <c r="A98" s="77" t="s">
        <v>138</v>
      </c>
      <c r="B98" s="53" t="s">
        <v>139</v>
      </c>
      <c r="C98" s="80">
        <f>[13]С3!F23</f>
        <v>3.0000000000000001E-3</v>
      </c>
    </row>
    <row r="99" spans="1:3" s="63" customFormat="1" ht="30.75" thickBot="1" x14ac:dyDescent="0.25">
      <c r="A99" s="81" t="s">
        <v>140</v>
      </c>
      <c r="B99" s="82" t="s">
        <v>83</v>
      </c>
      <c r="C99" s="83">
        <f>[13]С3!F24</f>
        <v>206.19461383412377</v>
      </c>
    </row>
    <row r="100" spans="1:3" ht="13.5" thickBot="1" x14ac:dyDescent="0.25">
      <c r="A100" s="47"/>
      <c r="B100" s="75"/>
      <c r="C100" s="15"/>
    </row>
    <row r="101" spans="1:3" ht="30" customHeight="1" x14ac:dyDescent="0.2">
      <c r="A101" s="84" t="s">
        <v>142</v>
      </c>
      <c r="B101" s="145" t="s">
        <v>143</v>
      </c>
      <c r="C101" s="145"/>
    </row>
    <row r="102" spans="1:3" ht="30" x14ac:dyDescent="0.2">
      <c r="A102" s="59" t="s">
        <v>144</v>
      </c>
      <c r="B102" s="33" t="s">
        <v>251</v>
      </c>
      <c r="C102" s="34">
        <f>[13]С4!F16</f>
        <v>832.33500000000004</v>
      </c>
    </row>
    <row r="103" spans="1:3" ht="30" x14ac:dyDescent="0.2">
      <c r="A103" s="59" t="s">
        <v>146</v>
      </c>
      <c r="B103" s="58" t="s">
        <v>252</v>
      </c>
      <c r="C103" s="34">
        <f>[13]С4!F17</f>
        <v>43385</v>
      </c>
    </row>
    <row r="104" spans="1:3" ht="17.25" x14ac:dyDescent="0.2">
      <c r="A104" s="59" t="s">
        <v>148</v>
      </c>
      <c r="B104" s="58" t="s">
        <v>149</v>
      </c>
      <c r="C104" s="40">
        <f>[13]С4!F18</f>
        <v>1.4999999999999999E-2</v>
      </c>
    </row>
    <row r="105" spans="1:3" ht="30" x14ac:dyDescent="0.2">
      <c r="A105" s="59" t="s">
        <v>150</v>
      </c>
      <c r="B105" s="58" t="s">
        <v>151</v>
      </c>
      <c r="C105" s="34">
        <f>[13]С4!F19</f>
        <v>12104</v>
      </c>
    </row>
    <row r="106" spans="1:3" ht="28.5" x14ac:dyDescent="0.2">
      <c r="A106" s="59" t="s">
        <v>152</v>
      </c>
      <c r="B106" s="58" t="s">
        <v>153</v>
      </c>
      <c r="C106" s="40">
        <f>[13]С4!F20</f>
        <v>1.4999999999999999E-2</v>
      </c>
    </row>
    <row r="107" spans="1:3" ht="30" x14ac:dyDescent="0.2">
      <c r="A107" s="59" t="s">
        <v>154</v>
      </c>
      <c r="B107" s="33" t="s">
        <v>253</v>
      </c>
      <c r="C107" s="34">
        <f>[13]С4!F21</f>
        <v>1221.9019409821399</v>
      </c>
    </row>
    <row r="108" spans="1:3" ht="45.6" customHeight="1" x14ac:dyDescent="0.2">
      <c r="A108" s="59" t="s">
        <v>156</v>
      </c>
      <c r="B108" s="53" t="s">
        <v>157</v>
      </c>
      <c r="C108" s="85" t="str">
        <f>IF([13]С4.2!F8="да",[13]С4.2!D21,[13]С4.2!D15)</f>
        <v>АО "Новосибирскэнергосбыт"</v>
      </c>
    </row>
    <row r="109" spans="1:3" ht="68.25" customHeight="1" x14ac:dyDescent="0.2">
      <c r="A109" s="59" t="s">
        <v>158</v>
      </c>
      <c r="B109" s="53" t="s">
        <v>159</v>
      </c>
      <c r="C109" s="34">
        <f>[13]С4!F22</f>
        <v>3.6112641666666665</v>
      </c>
    </row>
    <row r="110" spans="1:3" ht="30" x14ac:dyDescent="0.2">
      <c r="A110" s="59" t="s">
        <v>160</v>
      </c>
      <c r="B110" s="58" t="s">
        <v>254</v>
      </c>
      <c r="C110" s="62">
        <f>[13]С4!F23</f>
        <v>110</v>
      </c>
    </row>
    <row r="111" spans="1:3" ht="14.25" x14ac:dyDescent="0.2">
      <c r="A111" s="59" t="s">
        <v>162</v>
      </c>
      <c r="B111" s="53" t="s">
        <v>163</v>
      </c>
      <c r="C111" s="34">
        <f>[13]С4!F24</f>
        <v>8497.1999999999989</v>
      </c>
    </row>
    <row r="112" spans="1:3" ht="14.25" x14ac:dyDescent="0.2">
      <c r="A112" s="59" t="s">
        <v>164</v>
      </c>
      <c r="B112" s="58" t="s">
        <v>165</v>
      </c>
      <c r="C112" s="40">
        <f>[13]С4!F25</f>
        <v>0.36199999999999999</v>
      </c>
    </row>
    <row r="113" spans="1:3" ht="17.25" x14ac:dyDescent="0.2">
      <c r="A113" s="59" t="s">
        <v>166</v>
      </c>
      <c r="B113" s="33" t="s">
        <v>167</v>
      </c>
      <c r="C113" s="34">
        <f>[13]С4!F26</f>
        <v>67.230771666666669</v>
      </c>
    </row>
    <row r="114" spans="1:3" ht="25.5" x14ac:dyDescent="0.2">
      <c r="A114" s="59" t="s">
        <v>168</v>
      </c>
      <c r="B114" s="53" t="s">
        <v>95</v>
      </c>
      <c r="C114" s="85">
        <f>[13]С4.3!E16</f>
        <v>0</v>
      </c>
    </row>
    <row r="115" spans="1:3" ht="25.5" x14ac:dyDescent="0.2">
      <c r="A115" s="59" t="s">
        <v>169</v>
      </c>
      <c r="B115" s="53" t="s">
        <v>170</v>
      </c>
      <c r="C115" s="34">
        <f>[13]С4.3!E17</f>
        <v>34.641666666666666</v>
      </c>
    </row>
    <row r="116" spans="1:3" ht="38.25" x14ac:dyDescent="0.2">
      <c r="A116" s="59" t="s">
        <v>171</v>
      </c>
      <c r="B116" s="53" t="s">
        <v>107</v>
      </c>
      <c r="C116" s="85">
        <f>[13]С4.3!E18</f>
        <v>0</v>
      </c>
    </row>
    <row r="117" spans="1:3" x14ac:dyDescent="0.2">
      <c r="A117" s="59" t="s">
        <v>172</v>
      </c>
      <c r="B117" s="53" t="s">
        <v>173</v>
      </c>
      <c r="C117" s="34">
        <f>[13]С4.3!E19</f>
        <v>4.1516666666666664</v>
      </c>
    </row>
    <row r="118" spans="1:3" x14ac:dyDescent="0.2">
      <c r="A118" s="59" t="s">
        <v>174</v>
      </c>
      <c r="B118" s="58" t="s">
        <v>175</v>
      </c>
      <c r="C118" s="62">
        <f>[13]С4.3!E11</f>
        <v>1871</v>
      </c>
    </row>
    <row r="119" spans="1:3" x14ac:dyDescent="0.2">
      <c r="A119" s="59" t="s">
        <v>176</v>
      </c>
      <c r="B119" s="58" t="s">
        <v>177</v>
      </c>
      <c r="C119" s="52">
        <f>[13]С4.3!E12</f>
        <v>61</v>
      </c>
    </row>
    <row r="120" spans="1:3" x14ac:dyDescent="0.2">
      <c r="A120" s="59" t="s">
        <v>178</v>
      </c>
      <c r="B120" s="58" t="s">
        <v>179</v>
      </c>
      <c r="C120" s="52">
        <f>[13]С4.3!E13</f>
        <v>73</v>
      </c>
    </row>
    <row r="121" spans="1:3" ht="30" x14ac:dyDescent="0.2">
      <c r="A121" s="59" t="s">
        <v>180</v>
      </c>
      <c r="B121" s="33" t="s">
        <v>255</v>
      </c>
      <c r="C121" s="34">
        <f>[13]С4!F27</f>
        <v>990.29898848864093</v>
      </c>
    </row>
    <row r="122" spans="1:3" ht="25.5" x14ac:dyDescent="0.2">
      <c r="A122" s="59" t="s">
        <v>182</v>
      </c>
      <c r="B122" s="53" t="s">
        <v>256</v>
      </c>
      <c r="C122" s="34">
        <f>[13]С4!F28</f>
        <v>760.59830145056901</v>
      </c>
    </row>
    <row r="123" spans="1:3" ht="42.75" x14ac:dyDescent="0.2">
      <c r="A123" s="59" t="s">
        <v>184</v>
      </c>
      <c r="B123" s="53" t="s">
        <v>185</v>
      </c>
      <c r="C123" s="34">
        <f>[13]С4!F29</f>
        <v>229.70068703807189</v>
      </c>
    </row>
    <row r="124" spans="1:3" ht="30.75" thickBot="1" x14ac:dyDescent="0.25">
      <c r="A124" s="72" t="s">
        <v>186</v>
      </c>
      <c r="B124" s="90" t="s">
        <v>187</v>
      </c>
      <c r="C124" s="83">
        <f>[13]С4!F30</f>
        <v>483.58371943251115</v>
      </c>
    </row>
    <row r="125" spans="1:3" s="89" customFormat="1" ht="13.5" thickBot="1" x14ac:dyDescent="0.25">
      <c r="A125" s="47"/>
      <c r="B125" s="75"/>
      <c r="C125" s="15"/>
    </row>
    <row r="126" spans="1:3" s="63" customFormat="1" ht="30" customHeight="1" x14ac:dyDescent="0.2">
      <c r="A126" s="76" t="s">
        <v>196</v>
      </c>
      <c r="B126" s="145" t="s">
        <v>197</v>
      </c>
      <c r="C126" s="145"/>
    </row>
    <row r="127" spans="1:3" ht="30.6" customHeight="1" thickBot="1" x14ac:dyDescent="0.25">
      <c r="A127" s="27" t="s">
        <v>198</v>
      </c>
      <c r="B127" s="90" t="s">
        <v>199</v>
      </c>
      <c r="C127" s="83">
        <f>[13]С5!F17</f>
        <v>0.02</v>
      </c>
    </row>
    <row r="128" spans="1:3" s="89" customFormat="1" ht="13.5" thickBot="1" x14ac:dyDescent="0.25">
      <c r="A128" s="47"/>
      <c r="B128" s="75"/>
      <c r="C128" s="15"/>
    </row>
    <row r="129" spans="1:3" ht="42.75" customHeight="1" x14ac:dyDescent="0.2">
      <c r="A129" s="84" t="s">
        <v>200</v>
      </c>
      <c r="B129" s="145" t="s">
        <v>201</v>
      </c>
      <c r="C129" s="145"/>
    </row>
    <row r="130" spans="1:3" ht="68.25" x14ac:dyDescent="0.2">
      <c r="A130" s="59" t="s">
        <v>202</v>
      </c>
      <c r="B130" s="91" t="s">
        <v>203</v>
      </c>
      <c r="C130" s="34" t="str">
        <f>IF([13]С6.1!E11="нет",[13]С6!F13,"")</f>
        <v/>
      </c>
    </row>
    <row r="131" spans="1:3" ht="42.75" x14ac:dyDescent="0.2">
      <c r="A131" s="59" t="s">
        <v>205</v>
      </c>
      <c r="B131" s="86" t="s">
        <v>206</v>
      </c>
      <c r="C131" s="92" t="str">
        <f>IF([13]С6.1!E12="нет",[13]С6.1!E17,"")</f>
        <v/>
      </c>
    </row>
    <row r="132" spans="1:3" ht="68.25" x14ac:dyDescent="0.2">
      <c r="A132" s="59" t="s">
        <v>207</v>
      </c>
      <c r="B132" s="91" t="s">
        <v>208</v>
      </c>
      <c r="C132" s="127" t="str">
        <f>IF([13]С6.1!E18="нет",[13]С6!F19,"")</f>
        <v/>
      </c>
    </row>
    <row r="133" spans="1:3" ht="55.5" x14ac:dyDescent="0.2">
      <c r="A133" s="59" t="s">
        <v>209</v>
      </c>
      <c r="B133" s="86" t="s">
        <v>210</v>
      </c>
      <c r="C133" s="35" t="str">
        <f>IF([13]С6.1!E18="нет",[13]С6.1!E19,"")</f>
        <v/>
      </c>
    </row>
    <row r="134" spans="1:3" ht="61.5" customHeight="1" x14ac:dyDescent="0.2">
      <c r="A134" s="59" t="s">
        <v>211</v>
      </c>
      <c r="B134" s="86" t="s">
        <v>257</v>
      </c>
      <c r="C134" s="35" t="str">
        <f>IF([13]С6.1!E18="нет",[13]С6.1!E22,"")</f>
        <v/>
      </c>
    </row>
    <row r="135" spans="1:3" ht="69" thickBot="1" x14ac:dyDescent="0.25">
      <c r="A135" s="72" t="s">
        <v>213</v>
      </c>
      <c r="B135" s="98" t="s">
        <v>214</v>
      </c>
      <c r="C135" s="74" t="str">
        <f>IF([13]С6.1!E18="нет",[13]С6.1!E23,"")</f>
        <v/>
      </c>
    </row>
    <row r="136" spans="1:3" s="89" customFormat="1" ht="13.5" thickBot="1" x14ac:dyDescent="0.25">
      <c r="A136" s="47"/>
      <c r="B136" s="75"/>
      <c r="C136" s="15"/>
    </row>
    <row r="137" spans="1:3" ht="15.75" x14ac:dyDescent="0.2">
      <c r="A137" s="84" t="s">
        <v>215</v>
      </c>
      <c r="B137" s="99" t="s">
        <v>216</v>
      </c>
      <c r="C137" s="100">
        <f>[13]С2!F39</f>
        <v>21.531904799999996</v>
      </c>
    </row>
    <row r="138" spans="1:3" ht="14.25" x14ac:dyDescent="0.2">
      <c r="A138" s="59" t="s">
        <v>217</v>
      </c>
      <c r="B138" s="58" t="s">
        <v>218</v>
      </c>
      <c r="C138" s="34">
        <f>[13]С2!F40</f>
        <v>7</v>
      </c>
    </row>
    <row r="139" spans="1:3" ht="17.25" x14ac:dyDescent="0.2">
      <c r="A139" s="59" t="s">
        <v>219</v>
      </c>
      <c r="B139" s="58" t="s">
        <v>220</v>
      </c>
      <c r="C139" s="34">
        <f>[13]С2!F42</f>
        <v>0.97</v>
      </c>
    </row>
    <row r="140" spans="1:3" ht="15" thickBot="1" x14ac:dyDescent="0.25">
      <c r="A140" s="72" t="s">
        <v>221</v>
      </c>
      <c r="B140" s="73" t="s">
        <v>222</v>
      </c>
      <c r="C140" s="46">
        <f>[13]С2!F44</f>
        <v>0.36199999999999999</v>
      </c>
    </row>
    <row r="141" spans="1:3" s="89" customFormat="1" ht="13.5" thickBot="1" x14ac:dyDescent="0.25">
      <c r="A141" s="47"/>
      <c r="B141" s="75"/>
      <c r="C141" s="15"/>
    </row>
    <row r="142" spans="1:3" ht="17.25" x14ac:dyDescent="0.2">
      <c r="A142" s="84" t="s">
        <v>223</v>
      </c>
      <c r="B142" s="103" t="s">
        <v>258</v>
      </c>
      <c r="C142" s="128">
        <f>[13]С2!F37</f>
        <v>1.4976266307379205</v>
      </c>
    </row>
    <row r="143" spans="1:3" ht="17.25" customHeight="1" thickBot="1" x14ac:dyDescent="0.25">
      <c r="A143" s="72" t="s">
        <v>225</v>
      </c>
      <c r="B143" s="141" t="s">
        <v>226</v>
      </c>
      <c r="C143" s="141"/>
    </row>
    <row r="144" spans="1:3" x14ac:dyDescent="0.2">
      <c r="A144" s="105"/>
      <c r="B144" s="129" t="s">
        <v>0</v>
      </c>
      <c r="C144" s="130"/>
    </row>
    <row r="145" spans="1:3" x14ac:dyDescent="0.2">
      <c r="A145" s="105"/>
      <c r="B145" s="131">
        <v>2020</v>
      </c>
      <c r="C145" s="132">
        <f>[13]С2.5!$E$11</f>
        <v>-2.9000000000000026E-2</v>
      </c>
    </row>
    <row r="146" spans="1:3" x14ac:dyDescent="0.2">
      <c r="B146" s="131">
        <f>B145+1</f>
        <v>2021</v>
      </c>
      <c r="C146" s="133">
        <f>[13]С2.5!$F$11</f>
        <v>0.245</v>
      </c>
    </row>
    <row r="147" spans="1:3" x14ac:dyDescent="0.2">
      <c r="B147" s="131">
        <f t="shared" ref="B147:B210" si="0">B146+1</f>
        <v>2022</v>
      </c>
      <c r="C147" s="134">
        <f>[13]С2.5!$G$11</f>
        <v>0.114</v>
      </c>
    </row>
    <row r="148" spans="1:3" x14ac:dyDescent="0.2">
      <c r="B148" s="110">
        <f t="shared" si="0"/>
        <v>2023</v>
      </c>
      <c r="C148" s="135">
        <f>[13]С2.5!$H$11</f>
        <v>2.4E-2</v>
      </c>
    </row>
    <row r="149" spans="1:3" ht="13.5" thickBot="1" x14ac:dyDescent="0.25">
      <c r="B149" s="110">
        <f t="shared" si="0"/>
        <v>2024</v>
      </c>
      <c r="C149" s="135">
        <f>[13]С2.5!$I$11</f>
        <v>8.5999999999999993E-2</v>
      </c>
    </row>
    <row r="150" spans="1:3" ht="13.5" hidden="1" thickBot="1" x14ac:dyDescent="0.25">
      <c r="B150" s="110">
        <f t="shared" si="0"/>
        <v>2025</v>
      </c>
      <c r="C150" s="135">
        <f>[13]С2.5!$J$11</f>
        <v>0</v>
      </c>
    </row>
    <row r="151" spans="1:3" ht="13.5" hidden="1" thickBot="1" x14ac:dyDescent="0.25">
      <c r="B151" s="110">
        <f t="shared" si="0"/>
        <v>2026</v>
      </c>
      <c r="C151" s="135">
        <f>[13]С2.5!$K$11</f>
        <v>0</v>
      </c>
    </row>
    <row r="152" spans="1:3" ht="13.5" hidden="1" thickBot="1" x14ac:dyDescent="0.25">
      <c r="B152" s="110">
        <f t="shared" si="0"/>
        <v>2027</v>
      </c>
      <c r="C152" s="135">
        <f>[13]С2.5!$L$11</f>
        <v>0</v>
      </c>
    </row>
    <row r="153" spans="1:3" ht="13.5" hidden="1" thickBot="1" x14ac:dyDescent="0.25">
      <c r="B153" s="110">
        <f t="shared" si="0"/>
        <v>2028</v>
      </c>
      <c r="C153" s="135">
        <f>[13]С2.5!$M$11</f>
        <v>0</v>
      </c>
    </row>
    <row r="154" spans="1:3" ht="13.5" hidden="1" thickBot="1" x14ac:dyDescent="0.25">
      <c r="B154" s="110">
        <f t="shared" si="0"/>
        <v>2029</v>
      </c>
      <c r="C154" s="135">
        <f>[13]С2.5!$N$11</f>
        <v>0</v>
      </c>
    </row>
    <row r="155" spans="1:3" ht="13.5" hidden="1" thickBot="1" x14ac:dyDescent="0.25">
      <c r="B155" s="110">
        <f t="shared" si="0"/>
        <v>2030</v>
      </c>
      <c r="C155" s="135">
        <f>[13]С2.5!$O$11</f>
        <v>0</v>
      </c>
    </row>
    <row r="156" spans="1:3" ht="13.5" hidden="1" thickBot="1" x14ac:dyDescent="0.25">
      <c r="B156" s="110">
        <f t="shared" si="0"/>
        <v>2031</v>
      </c>
      <c r="C156" s="135">
        <f>[13]С2.5!$P$11</f>
        <v>0</v>
      </c>
    </row>
    <row r="157" spans="1:3" ht="13.5" hidden="1" thickBot="1" x14ac:dyDescent="0.25">
      <c r="B157" s="110">
        <f t="shared" si="0"/>
        <v>2032</v>
      </c>
      <c r="C157" s="135">
        <f>[13]С2.5!$Q$11</f>
        <v>0</v>
      </c>
    </row>
    <row r="158" spans="1:3" ht="13.5" hidden="1" thickBot="1" x14ac:dyDescent="0.25">
      <c r="B158" s="110">
        <f t="shared" si="0"/>
        <v>2033</v>
      </c>
      <c r="C158" s="135">
        <f>[13]С2.5!$R$11</f>
        <v>0</v>
      </c>
    </row>
    <row r="159" spans="1:3" ht="13.5" hidden="1" thickBot="1" x14ac:dyDescent="0.25">
      <c r="B159" s="110">
        <f t="shared" si="0"/>
        <v>2034</v>
      </c>
      <c r="C159" s="135">
        <f>[13]С2.5!$S$11</f>
        <v>0</v>
      </c>
    </row>
    <row r="160" spans="1:3" ht="13.5" hidden="1" thickBot="1" x14ac:dyDescent="0.25">
      <c r="B160" s="110">
        <f t="shared" si="0"/>
        <v>2035</v>
      </c>
      <c r="C160" s="135">
        <f>[13]С2.5!$T$11</f>
        <v>0</v>
      </c>
    </row>
    <row r="161" spans="2:3" ht="13.5" hidden="1" thickBot="1" x14ac:dyDescent="0.25">
      <c r="B161" s="110">
        <f t="shared" si="0"/>
        <v>2036</v>
      </c>
      <c r="C161" s="135">
        <f>[13]С2.5!$U$11</f>
        <v>0</v>
      </c>
    </row>
    <row r="162" spans="2:3" ht="13.5" hidden="1" thickBot="1" x14ac:dyDescent="0.25">
      <c r="B162" s="110">
        <f t="shared" si="0"/>
        <v>2037</v>
      </c>
      <c r="C162" s="135">
        <f>[13]С2.5!$V$11</f>
        <v>0</v>
      </c>
    </row>
    <row r="163" spans="2:3" ht="13.5" hidden="1" thickBot="1" x14ac:dyDescent="0.25">
      <c r="B163" s="110">
        <f t="shared" si="0"/>
        <v>2038</v>
      </c>
      <c r="C163" s="135">
        <f>[13]С2.5!$W$11</f>
        <v>0</v>
      </c>
    </row>
    <row r="164" spans="2:3" ht="13.5" hidden="1" thickBot="1" x14ac:dyDescent="0.25">
      <c r="B164" s="110">
        <f t="shared" si="0"/>
        <v>2039</v>
      </c>
      <c r="C164" s="135">
        <f>[13]С2.5!$X$11</f>
        <v>0</v>
      </c>
    </row>
    <row r="165" spans="2:3" ht="13.5" hidden="1" thickBot="1" x14ac:dyDescent="0.25">
      <c r="B165" s="110">
        <f t="shared" si="0"/>
        <v>2040</v>
      </c>
      <c r="C165" s="135">
        <f>[13]С2.5!$Y$11</f>
        <v>0</v>
      </c>
    </row>
    <row r="166" spans="2:3" ht="13.5" hidden="1" thickBot="1" x14ac:dyDescent="0.25">
      <c r="B166" s="110">
        <f t="shared" si="0"/>
        <v>2041</v>
      </c>
      <c r="C166" s="135">
        <f>[13]С2.5!$Z$11</f>
        <v>0</v>
      </c>
    </row>
    <row r="167" spans="2:3" ht="13.5" hidden="1" thickBot="1" x14ac:dyDescent="0.25">
      <c r="B167" s="110">
        <f t="shared" si="0"/>
        <v>2042</v>
      </c>
      <c r="C167" s="135">
        <f>[13]С2.5!$AA$11</f>
        <v>0</v>
      </c>
    </row>
    <row r="168" spans="2:3" ht="13.5" hidden="1" thickBot="1" x14ac:dyDescent="0.25">
      <c r="B168" s="110">
        <f t="shared" si="0"/>
        <v>2043</v>
      </c>
      <c r="C168" s="135">
        <f>[13]С2.5!$AB$11</f>
        <v>0</v>
      </c>
    </row>
    <row r="169" spans="2:3" ht="13.5" hidden="1" thickBot="1" x14ac:dyDescent="0.25">
      <c r="B169" s="110">
        <f t="shared" si="0"/>
        <v>2044</v>
      </c>
      <c r="C169" s="135">
        <f>[13]С2.5!$AC$11</f>
        <v>0</v>
      </c>
    </row>
    <row r="170" spans="2:3" ht="13.5" hidden="1" thickBot="1" x14ac:dyDescent="0.25">
      <c r="B170" s="110">
        <f t="shared" si="0"/>
        <v>2045</v>
      </c>
      <c r="C170" s="135">
        <f>[13]С2.5!$AD$11</f>
        <v>0</v>
      </c>
    </row>
    <row r="171" spans="2:3" ht="13.5" hidden="1" thickBot="1" x14ac:dyDescent="0.25">
      <c r="B171" s="110">
        <f t="shared" si="0"/>
        <v>2046</v>
      </c>
      <c r="C171" s="135">
        <f>[13]С2.5!$AE$11</f>
        <v>0</v>
      </c>
    </row>
    <row r="172" spans="2:3" ht="13.5" hidden="1" thickBot="1" x14ac:dyDescent="0.25">
      <c r="B172" s="110">
        <f t="shared" si="0"/>
        <v>2047</v>
      </c>
      <c r="C172" s="135">
        <f>[13]С2.5!$AF$11</f>
        <v>0</v>
      </c>
    </row>
    <row r="173" spans="2:3" ht="13.5" hidden="1" thickBot="1" x14ac:dyDescent="0.25">
      <c r="B173" s="110">
        <f t="shared" si="0"/>
        <v>2048</v>
      </c>
      <c r="C173" s="135">
        <f>[13]С2.5!$AG$11</f>
        <v>0</v>
      </c>
    </row>
    <row r="174" spans="2:3" ht="13.5" hidden="1" thickBot="1" x14ac:dyDescent="0.25">
      <c r="B174" s="110">
        <f t="shared" si="0"/>
        <v>2049</v>
      </c>
      <c r="C174" s="135">
        <f>[13]С2.5!$AH$11</f>
        <v>0</v>
      </c>
    </row>
    <row r="175" spans="2:3" ht="13.5" hidden="1" thickBot="1" x14ac:dyDescent="0.25">
      <c r="B175" s="110">
        <f t="shared" si="0"/>
        <v>2050</v>
      </c>
      <c r="C175" s="135">
        <f>[13]С2.5!$AI$11</f>
        <v>0</v>
      </c>
    </row>
    <row r="176" spans="2:3" ht="13.5" hidden="1" thickBot="1" x14ac:dyDescent="0.25">
      <c r="B176" s="110">
        <f t="shared" si="0"/>
        <v>2051</v>
      </c>
      <c r="C176" s="135">
        <f>[13]С2.5!$AJ$11</f>
        <v>0</v>
      </c>
    </row>
    <row r="177" spans="2:3" ht="13.5" hidden="1" thickBot="1" x14ac:dyDescent="0.25">
      <c r="B177" s="110">
        <f t="shared" si="0"/>
        <v>2052</v>
      </c>
      <c r="C177" s="135">
        <f>[13]С2.5!$AK$11</f>
        <v>0</v>
      </c>
    </row>
    <row r="178" spans="2:3" ht="13.5" hidden="1" thickBot="1" x14ac:dyDescent="0.25">
      <c r="B178" s="110">
        <f t="shared" si="0"/>
        <v>2053</v>
      </c>
      <c r="C178" s="135">
        <f>[13]С2.5!$AL$11</f>
        <v>0</v>
      </c>
    </row>
    <row r="179" spans="2:3" ht="13.5" hidden="1" thickBot="1" x14ac:dyDescent="0.25">
      <c r="B179" s="110">
        <f t="shared" si="0"/>
        <v>2054</v>
      </c>
      <c r="C179" s="135">
        <f>[13]С2.5!$AM$11</f>
        <v>0</v>
      </c>
    </row>
    <row r="180" spans="2:3" ht="13.5" hidden="1" thickBot="1" x14ac:dyDescent="0.25">
      <c r="B180" s="110">
        <f t="shared" si="0"/>
        <v>2055</v>
      </c>
      <c r="C180" s="135">
        <f>[13]С2.5!$AN$11</f>
        <v>0</v>
      </c>
    </row>
    <row r="181" spans="2:3" ht="13.5" hidden="1" thickBot="1" x14ac:dyDescent="0.25">
      <c r="B181" s="110">
        <f t="shared" si="0"/>
        <v>2056</v>
      </c>
      <c r="C181" s="135">
        <f>[13]С2.5!$AO$11</f>
        <v>0</v>
      </c>
    </row>
    <row r="182" spans="2:3" ht="13.5" hidden="1" thickBot="1" x14ac:dyDescent="0.25">
      <c r="B182" s="110">
        <f t="shared" si="0"/>
        <v>2057</v>
      </c>
      <c r="C182" s="135">
        <f>[13]С2.5!$AP$11</f>
        <v>0</v>
      </c>
    </row>
    <row r="183" spans="2:3" ht="13.5" hidden="1" thickBot="1" x14ac:dyDescent="0.25">
      <c r="B183" s="110">
        <f t="shared" si="0"/>
        <v>2058</v>
      </c>
      <c r="C183" s="135">
        <f>[13]С2.5!$AQ$11</f>
        <v>0</v>
      </c>
    </row>
    <row r="184" spans="2:3" ht="13.5" hidden="1" thickBot="1" x14ac:dyDescent="0.25">
      <c r="B184" s="110">
        <f t="shared" si="0"/>
        <v>2059</v>
      </c>
      <c r="C184" s="135">
        <f>[13]С2.5!$AR$11</f>
        <v>0</v>
      </c>
    </row>
    <row r="185" spans="2:3" ht="13.5" hidden="1" thickBot="1" x14ac:dyDescent="0.25">
      <c r="B185" s="110">
        <f t="shared" si="0"/>
        <v>2060</v>
      </c>
      <c r="C185" s="135">
        <f>[13]С2.5!$AS$11</f>
        <v>0</v>
      </c>
    </row>
    <row r="186" spans="2:3" ht="13.5" hidden="1" thickBot="1" x14ac:dyDescent="0.25">
      <c r="B186" s="110">
        <f t="shared" si="0"/>
        <v>2061</v>
      </c>
      <c r="C186" s="135">
        <f>[13]С2.5!$AT$11</f>
        <v>0</v>
      </c>
    </row>
    <row r="187" spans="2:3" ht="13.5" hidden="1" thickBot="1" x14ac:dyDescent="0.25">
      <c r="B187" s="110">
        <f t="shared" si="0"/>
        <v>2062</v>
      </c>
      <c r="C187" s="135">
        <f>[13]С2.5!$AU$11</f>
        <v>0</v>
      </c>
    </row>
    <row r="188" spans="2:3" ht="13.5" hidden="1" thickBot="1" x14ac:dyDescent="0.25">
      <c r="B188" s="110">
        <f t="shared" si="0"/>
        <v>2063</v>
      </c>
      <c r="C188" s="135">
        <f>[13]С2.5!$AV$11</f>
        <v>0</v>
      </c>
    </row>
    <row r="189" spans="2:3" ht="13.5" hidden="1" thickBot="1" x14ac:dyDescent="0.25">
      <c r="B189" s="110">
        <f t="shared" si="0"/>
        <v>2064</v>
      </c>
      <c r="C189" s="135">
        <f>[13]С2.5!$AW$11</f>
        <v>0</v>
      </c>
    </row>
    <row r="190" spans="2:3" ht="13.5" hidden="1" thickBot="1" x14ac:dyDescent="0.25">
      <c r="B190" s="110">
        <f t="shared" si="0"/>
        <v>2065</v>
      </c>
      <c r="C190" s="135">
        <f>[13]С2.5!$AX$11</f>
        <v>0</v>
      </c>
    </row>
    <row r="191" spans="2:3" ht="13.5" hidden="1" thickBot="1" x14ac:dyDescent="0.25">
      <c r="B191" s="110">
        <f t="shared" si="0"/>
        <v>2066</v>
      </c>
      <c r="C191" s="135">
        <f>[13]С2.5!$AY$11</f>
        <v>0</v>
      </c>
    </row>
    <row r="192" spans="2:3" ht="13.5" hidden="1" thickBot="1" x14ac:dyDescent="0.25">
      <c r="B192" s="110">
        <f t="shared" si="0"/>
        <v>2067</v>
      </c>
      <c r="C192" s="135">
        <f>[13]С2.5!$AZ$11</f>
        <v>0</v>
      </c>
    </row>
    <row r="193" spans="2:3" ht="13.5" hidden="1" thickBot="1" x14ac:dyDescent="0.25">
      <c r="B193" s="110">
        <f t="shared" si="0"/>
        <v>2068</v>
      </c>
      <c r="C193" s="135">
        <f>[13]С2.5!$BA$11</f>
        <v>0</v>
      </c>
    </row>
    <row r="194" spans="2:3" ht="13.5" hidden="1" thickBot="1" x14ac:dyDescent="0.25">
      <c r="B194" s="110">
        <f t="shared" si="0"/>
        <v>2069</v>
      </c>
      <c r="C194" s="135">
        <f>[13]С2.5!$BB$11</f>
        <v>0</v>
      </c>
    </row>
    <row r="195" spans="2:3" ht="13.5" hidden="1" thickBot="1" x14ac:dyDescent="0.25">
      <c r="B195" s="110">
        <f t="shared" si="0"/>
        <v>2070</v>
      </c>
      <c r="C195" s="135">
        <f>[13]С2.5!$BC$11</f>
        <v>0</v>
      </c>
    </row>
    <row r="196" spans="2:3" ht="13.5" hidden="1" thickBot="1" x14ac:dyDescent="0.25">
      <c r="B196" s="110">
        <f t="shared" si="0"/>
        <v>2071</v>
      </c>
      <c r="C196" s="135">
        <f>[13]С2.5!$BD$11</f>
        <v>0</v>
      </c>
    </row>
    <row r="197" spans="2:3" ht="13.5" hidden="1" thickBot="1" x14ac:dyDescent="0.25">
      <c r="B197" s="110">
        <f t="shared" si="0"/>
        <v>2072</v>
      </c>
      <c r="C197" s="135">
        <f>[13]С2.5!$BE$11</f>
        <v>0</v>
      </c>
    </row>
    <row r="198" spans="2:3" ht="13.5" hidden="1" thickBot="1" x14ac:dyDescent="0.25">
      <c r="B198" s="110">
        <f t="shared" si="0"/>
        <v>2073</v>
      </c>
      <c r="C198" s="135">
        <f>[13]С2.5!$BF$11</f>
        <v>0</v>
      </c>
    </row>
    <row r="199" spans="2:3" ht="13.5" hidden="1" thickBot="1" x14ac:dyDescent="0.25">
      <c r="B199" s="110">
        <f t="shared" si="0"/>
        <v>2074</v>
      </c>
      <c r="C199" s="135">
        <f>[13]С2.5!$BG$11</f>
        <v>0</v>
      </c>
    </row>
    <row r="200" spans="2:3" ht="13.5" hidden="1" thickBot="1" x14ac:dyDescent="0.25">
      <c r="B200" s="110">
        <f t="shared" si="0"/>
        <v>2075</v>
      </c>
      <c r="C200" s="135">
        <f>[13]С2.5!$BH$11</f>
        <v>0</v>
      </c>
    </row>
    <row r="201" spans="2:3" ht="13.5" hidden="1" thickBot="1" x14ac:dyDescent="0.25">
      <c r="B201" s="110">
        <f t="shared" si="0"/>
        <v>2076</v>
      </c>
      <c r="C201" s="135">
        <f>[13]С2.5!$BI$11</f>
        <v>0</v>
      </c>
    </row>
    <row r="202" spans="2:3" ht="13.5" hidden="1" thickBot="1" x14ac:dyDescent="0.25">
      <c r="B202" s="110">
        <f t="shared" si="0"/>
        <v>2077</v>
      </c>
      <c r="C202" s="135">
        <f>[13]С2.5!$BJ$11</f>
        <v>0</v>
      </c>
    </row>
    <row r="203" spans="2:3" ht="13.5" hidden="1" thickBot="1" x14ac:dyDescent="0.25">
      <c r="B203" s="110">
        <f t="shared" si="0"/>
        <v>2078</v>
      </c>
      <c r="C203" s="135">
        <f>[13]С2.5!$BK$11</f>
        <v>0</v>
      </c>
    </row>
    <row r="204" spans="2:3" ht="13.5" hidden="1" thickBot="1" x14ac:dyDescent="0.25">
      <c r="B204" s="110">
        <f t="shared" si="0"/>
        <v>2079</v>
      </c>
      <c r="C204" s="135">
        <f>[13]С2.5!$BL$11</f>
        <v>0</v>
      </c>
    </row>
    <row r="205" spans="2:3" ht="13.5" hidden="1" thickBot="1" x14ac:dyDescent="0.25">
      <c r="B205" s="110">
        <f t="shared" si="0"/>
        <v>2080</v>
      </c>
      <c r="C205" s="135">
        <f>[13]С2.5!$BM$11</f>
        <v>0</v>
      </c>
    </row>
    <row r="206" spans="2:3" ht="13.5" hidden="1" thickBot="1" x14ac:dyDescent="0.25">
      <c r="B206" s="110">
        <f t="shared" si="0"/>
        <v>2081</v>
      </c>
      <c r="C206" s="135">
        <f>[13]С2.5!$BN$11</f>
        <v>0</v>
      </c>
    </row>
    <row r="207" spans="2:3" ht="13.5" hidden="1" thickBot="1" x14ac:dyDescent="0.25">
      <c r="B207" s="110">
        <f t="shared" si="0"/>
        <v>2082</v>
      </c>
      <c r="C207" s="135">
        <f>[13]С2.5!$BO$11</f>
        <v>0</v>
      </c>
    </row>
    <row r="208" spans="2:3" ht="13.5" hidden="1" thickBot="1" x14ac:dyDescent="0.25">
      <c r="B208" s="110">
        <f t="shared" si="0"/>
        <v>2083</v>
      </c>
      <c r="C208" s="135">
        <f>[13]С2.5!$BP$11</f>
        <v>0</v>
      </c>
    </row>
    <row r="209" spans="2:3" ht="13.5" hidden="1" thickBot="1" x14ac:dyDescent="0.25">
      <c r="B209" s="110">
        <f t="shared" si="0"/>
        <v>2084</v>
      </c>
      <c r="C209" s="135">
        <f>[13]С2.5!$BQ$11</f>
        <v>0</v>
      </c>
    </row>
    <row r="210" spans="2:3" ht="13.5" hidden="1" thickBot="1" x14ac:dyDescent="0.25">
      <c r="B210" s="110">
        <f t="shared" si="0"/>
        <v>2085</v>
      </c>
      <c r="C210" s="135">
        <f>[13]С2.5!$BR$11</f>
        <v>0</v>
      </c>
    </row>
    <row r="211" spans="2:3" ht="13.5" hidden="1" thickBot="1" x14ac:dyDescent="0.25">
      <c r="B211" s="110">
        <f t="shared" ref="B211:B224" si="1">B210+1</f>
        <v>2086</v>
      </c>
      <c r="C211" s="135">
        <f>[13]С2.5!$BS$11</f>
        <v>0</v>
      </c>
    </row>
    <row r="212" spans="2:3" ht="13.5" hidden="1" thickBot="1" x14ac:dyDescent="0.25">
      <c r="B212" s="110">
        <f t="shared" si="1"/>
        <v>2087</v>
      </c>
      <c r="C212" s="135">
        <f>[13]С2.5!$BT$11</f>
        <v>0</v>
      </c>
    </row>
    <row r="213" spans="2:3" ht="13.5" hidden="1" thickBot="1" x14ac:dyDescent="0.25">
      <c r="B213" s="110">
        <f t="shared" si="1"/>
        <v>2088</v>
      </c>
      <c r="C213" s="135">
        <f>[13]С2.5!$BU$11</f>
        <v>0</v>
      </c>
    </row>
    <row r="214" spans="2:3" ht="13.5" hidden="1" thickBot="1" x14ac:dyDescent="0.25">
      <c r="B214" s="110">
        <f t="shared" si="1"/>
        <v>2089</v>
      </c>
      <c r="C214" s="135">
        <f>[13]С2.5!$BV$11</f>
        <v>0</v>
      </c>
    </row>
    <row r="215" spans="2:3" ht="13.5" hidden="1" thickBot="1" x14ac:dyDescent="0.25">
      <c r="B215" s="110">
        <f t="shared" si="1"/>
        <v>2090</v>
      </c>
      <c r="C215" s="135">
        <f>[13]С2.5!$BW$11</f>
        <v>0</v>
      </c>
    </row>
    <row r="216" spans="2:3" ht="13.5" hidden="1" thickBot="1" x14ac:dyDescent="0.25">
      <c r="B216" s="110">
        <f t="shared" si="1"/>
        <v>2091</v>
      </c>
      <c r="C216" s="135">
        <f>[13]С2.5!$BX$11</f>
        <v>0</v>
      </c>
    </row>
    <row r="217" spans="2:3" ht="13.5" hidden="1" thickBot="1" x14ac:dyDescent="0.25">
      <c r="B217" s="110">
        <f t="shared" si="1"/>
        <v>2092</v>
      </c>
      <c r="C217" s="135">
        <f>[13]С2.5!$BY$11</f>
        <v>0</v>
      </c>
    </row>
    <row r="218" spans="2:3" ht="13.5" hidden="1" thickBot="1" x14ac:dyDescent="0.25">
      <c r="B218" s="110">
        <f t="shared" si="1"/>
        <v>2093</v>
      </c>
      <c r="C218" s="135">
        <f>[13]С2.5!$BZ$11</f>
        <v>0</v>
      </c>
    </row>
    <row r="219" spans="2:3" ht="13.5" hidden="1" thickBot="1" x14ac:dyDescent="0.25">
      <c r="B219" s="110">
        <f t="shared" si="1"/>
        <v>2094</v>
      </c>
      <c r="C219" s="135">
        <f>[13]С2.5!$CA$11</f>
        <v>0</v>
      </c>
    </row>
    <row r="220" spans="2:3" ht="13.5" hidden="1" thickBot="1" x14ac:dyDescent="0.25">
      <c r="B220" s="110">
        <f t="shared" si="1"/>
        <v>2095</v>
      </c>
      <c r="C220" s="135">
        <f>[13]С2.5!$CB$11</f>
        <v>0</v>
      </c>
    </row>
    <row r="221" spans="2:3" ht="13.5" hidden="1" thickBot="1" x14ac:dyDescent="0.25">
      <c r="B221" s="110">
        <f t="shared" si="1"/>
        <v>2096</v>
      </c>
      <c r="C221" s="135">
        <f>[13]С2.5!$CC$11</f>
        <v>0</v>
      </c>
    </row>
    <row r="222" spans="2:3" ht="13.5" hidden="1" thickBot="1" x14ac:dyDescent="0.25">
      <c r="B222" s="110">
        <f t="shared" si="1"/>
        <v>2097</v>
      </c>
      <c r="C222" s="135">
        <f>[13]С2.5!$CD$11</f>
        <v>0</v>
      </c>
    </row>
    <row r="223" spans="2:3" ht="13.5" hidden="1" thickBot="1" x14ac:dyDescent="0.25">
      <c r="B223" s="110">
        <f t="shared" si="1"/>
        <v>2098</v>
      </c>
      <c r="C223" s="135">
        <f>[13]С2.5!$CE$11</f>
        <v>0</v>
      </c>
    </row>
    <row r="224" spans="2:3" ht="13.5" hidden="1" thickBot="1" x14ac:dyDescent="0.25">
      <c r="B224" s="110">
        <f t="shared" si="1"/>
        <v>2099</v>
      </c>
      <c r="C224" s="135">
        <f>[13]С2.5!$CF$11</f>
        <v>0</v>
      </c>
    </row>
    <row r="225" spans="2:3" ht="13.5" hidden="1" thickBot="1" x14ac:dyDescent="0.25">
      <c r="B225" s="112">
        <f>B162+1</f>
        <v>2038</v>
      </c>
      <c r="C225" s="136" t="e">
        <f>[13]С2.5!#REF!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[3]И1!D13</f>
        <v>Субъект Российской Федерации</v>
      </c>
      <c r="C4" s="10" t="str">
        <f>[3]И1!E13</f>
        <v>Новосибирская область</v>
      </c>
    </row>
    <row r="5" spans="1:3" ht="38.25" x14ac:dyDescent="0.2">
      <c r="A5" s="8"/>
      <c r="B5" s="9" t="str">
        <f>[3]И1!D14</f>
        <v>Тип муниципального образования (выберите из списка)</v>
      </c>
      <c r="C5" s="10" t="str">
        <f>[3]И1!E14</f>
        <v>село Пеньково, Маслянинский муниципальный район</v>
      </c>
    </row>
    <row r="6" spans="1:3" x14ac:dyDescent="0.2">
      <c r="A6" s="8"/>
      <c r="B6" s="9" t="str">
        <f>IF([3]И1!E15="","",[3]И1!D15)</f>
        <v/>
      </c>
      <c r="C6" s="10" t="str">
        <f>IF([3]И1!E15="","",[3]И1!E15)</f>
        <v/>
      </c>
    </row>
    <row r="7" spans="1:3" x14ac:dyDescent="0.2">
      <c r="A7" s="8"/>
      <c r="B7" s="9" t="str">
        <f>[3]И1!D16</f>
        <v>Код ОКТМО</v>
      </c>
      <c r="C7" s="11" t="str">
        <f>[3]И1!E16</f>
        <v>50636431101</v>
      </c>
    </row>
    <row r="8" spans="1:3" x14ac:dyDescent="0.2">
      <c r="A8" s="8"/>
      <c r="B8" s="12" t="str">
        <f>[3]И1!D17</f>
        <v>Система теплоснабжения</v>
      </c>
      <c r="C8" s="13">
        <f>[3]И1!E17</f>
        <v>0</v>
      </c>
    </row>
    <row r="9" spans="1:3" x14ac:dyDescent="0.2">
      <c r="A9" s="8"/>
      <c r="B9" s="9" t="str">
        <f>[3]И1!D8</f>
        <v>Период регулирования (i)-й</v>
      </c>
      <c r="C9" s="14">
        <f>[3]И1!E8</f>
        <v>2024</v>
      </c>
    </row>
    <row r="10" spans="1:3" x14ac:dyDescent="0.2">
      <c r="A10" s="8"/>
      <c r="B10" s="9" t="str">
        <f>[3]И1!D9</f>
        <v>Период регулирования (i-1)-й</v>
      </c>
      <c r="C10" s="14">
        <f>[3]И1!E9</f>
        <v>2023</v>
      </c>
    </row>
    <row r="11" spans="1:3" x14ac:dyDescent="0.2">
      <c r="A11" s="8"/>
      <c r="B11" s="9" t="str">
        <f>[3]И1!D10</f>
        <v>Период регулирования (i-2)-й</v>
      </c>
      <c r="C11" s="14">
        <f>[3]И1!E10</f>
        <v>2022</v>
      </c>
    </row>
    <row r="12" spans="1:3" x14ac:dyDescent="0.2">
      <c r="A12" s="8"/>
      <c r="B12" s="9" t="str">
        <f>[3]И1!D11</f>
        <v>Базовый год (б)</v>
      </c>
      <c r="C12" s="14">
        <f>[3]И1!E11</f>
        <v>2019</v>
      </c>
    </row>
    <row r="13" spans="1:3" ht="38.25" x14ac:dyDescent="0.2">
      <c r="A13" s="8"/>
      <c r="B13" s="9" t="str">
        <f>[3]И1!D18</f>
        <v>Вид топлива, использование которого преобладает в системе теплоснабжения</v>
      </c>
      <c r="C13" s="15" t="str">
        <f>[3]С1.1!E13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3676.1173921761028</v>
      </c>
    </row>
    <row r="18" spans="1:3" ht="42.75" x14ac:dyDescent="0.2">
      <c r="A18" s="22" t="s">
        <v>9</v>
      </c>
      <c r="B18" s="25" t="s">
        <v>10</v>
      </c>
      <c r="C18" s="26">
        <f>[3]С1!F12</f>
        <v>688.02584870865451</v>
      </c>
    </row>
    <row r="19" spans="1:3" ht="42.75" x14ac:dyDescent="0.2">
      <c r="A19" s="22" t="s">
        <v>11</v>
      </c>
      <c r="B19" s="25" t="s">
        <v>12</v>
      </c>
      <c r="C19" s="26">
        <f>[3]С2!F12</f>
        <v>1992.3110795724281</v>
      </c>
    </row>
    <row r="20" spans="1:3" ht="30" x14ac:dyDescent="0.2">
      <c r="A20" s="22" t="s">
        <v>13</v>
      </c>
      <c r="B20" s="25" t="s">
        <v>14</v>
      </c>
      <c r="C20" s="26">
        <f>[3]С3!F12</f>
        <v>473.57953306383126</v>
      </c>
    </row>
    <row r="21" spans="1:3" ht="42.75" x14ac:dyDescent="0.2">
      <c r="A21" s="22" t="s">
        <v>15</v>
      </c>
      <c r="B21" s="25" t="s">
        <v>16</v>
      </c>
      <c r="C21" s="26">
        <f>[3]С4!F12</f>
        <v>450.12019765126513</v>
      </c>
    </row>
    <row r="22" spans="1:3" ht="30" x14ac:dyDescent="0.2">
      <c r="A22" s="22" t="s">
        <v>17</v>
      </c>
      <c r="B22" s="25" t="s">
        <v>18</v>
      </c>
      <c r="C22" s="26">
        <f>[3]С5!F12</f>
        <v>72.080733179923584</v>
      </c>
    </row>
    <row r="23" spans="1:3" ht="43.5" thickBot="1" x14ac:dyDescent="0.25">
      <c r="A23" s="27" t="s">
        <v>19</v>
      </c>
      <c r="B23" s="140" t="s">
        <v>20</v>
      </c>
      <c r="C23" s="28" t="str">
        <f>[3]С6!F12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[3]С1.1!E16</f>
        <v>5100</v>
      </c>
    </row>
    <row r="29" spans="1:3" ht="42.75" x14ac:dyDescent="0.2">
      <c r="A29" s="22" t="s">
        <v>11</v>
      </c>
      <c r="B29" s="33" t="s">
        <v>23</v>
      </c>
      <c r="C29" s="34">
        <f>[3]С1.1!E27</f>
        <v>3091.33</v>
      </c>
    </row>
    <row r="30" spans="1:3" ht="17.25" x14ac:dyDescent="0.2">
      <c r="A30" s="22" t="s">
        <v>13</v>
      </c>
      <c r="B30" s="33" t="s">
        <v>24</v>
      </c>
      <c r="C30" s="35">
        <f>[3]С1.1!E19</f>
        <v>-0.19900000000000001</v>
      </c>
    </row>
    <row r="31" spans="1:3" ht="17.25" x14ac:dyDescent="0.2">
      <c r="A31" s="22" t="s">
        <v>15</v>
      </c>
      <c r="B31" s="33" t="s">
        <v>25</v>
      </c>
      <c r="C31" s="35">
        <f>[3]С1.1!E20</f>
        <v>5.7000000000000002E-2</v>
      </c>
    </row>
    <row r="32" spans="1:3" ht="30" x14ac:dyDescent="0.2">
      <c r="A32" s="22" t="s">
        <v>17</v>
      </c>
      <c r="B32" s="36" t="s">
        <v>26</v>
      </c>
      <c r="C32" s="37">
        <f>[3]С1!F13</f>
        <v>176.4</v>
      </c>
    </row>
    <row r="33" spans="1:3" x14ac:dyDescent="0.2">
      <c r="A33" s="22" t="s">
        <v>19</v>
      </c>
      <c r="B33" s="36" t="s">
        <v>27</v>
      </c>
      <c r="C33" s="38">
        <f>[3]С1!F16</f>
        <v>7000</v>
      </c>
    </row>
    <row r="34" spans="1:3" ht="14.25" x14ac:dyDescent="0.2">
      <c r="A34" s="22" t="s">
        <v>28</v>
      </c>
      <c r="B34" s="39" t="s">
        <v>29</v>
      </c>
      <c r="C34" s="40">
        <f>[3]С1!F17</f>
        <v>0.72857142857142854</v>
      </c>
    </row>
    <row r="35" spans="1:3" ht="15.75" x14ac:dyDescent="0.2">
      <c r="A35" s="41" t="s">
        <v>30</v>
      </c>
      <c r="B35" s="42" t="s">
        <v>31</v>
      </c>
      <c r="C35" s="40">
        <f>[3]С1!F20</f>
        <v>21.588411179999994</v>
      </c>
    </row>
    <row r="36" spans="1:3" ht="15.75" x14ac:dyDescent="0.2">
      <c r="A36" s="41" t="s">
        <v>32</v>
      </c>
      <c r="B36" s="43" t="s">
        <v>33</v>
      </c>
      <c r="C36" s="40">
        <f>[3]С1!F21</f>
        <v>20.818139999999996</v>
      </c>
    </row>
    <row r="37" spans="1:3" ht="14.25" x14ac:dyDescent="0.2">
      <c r="A37" s="41" t="s">
        <v>34</v>
      </c>
      <c r="B37" s="44" t="s">
        <v>35</v>
      </c>
      <c r="C37" s="40">
        <f>[3]С1!F22</f>
        <v>1.0369999999999999</v>
      </c>
    </row>
    <row r="38" spans="1:3" ht="53.25" thickBot="1" x14ac:dyDescent="0.25">
      <c r="A38" s="27" t="s">
        <v>36</v>
      </c>
      <c r="B38" s="45" t="s">
        <v>37</v>
      </c>
      <c r="C38" s="46">
        <f>[3]С1!F23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[3]С2.1!E12</f>
        <v>V</v>
      </c>
    </row>
    <row r="42" spans="1:3" ht="25.5" x14ac:dyDescent="0.2">
      <c r="A42" s="22" t="s">
        <v>42</v>
      </c>
      <c r="B42" s="33" t="s">
        <v>43</v>
      </c>
      <c r="C42" s="51" t="str">
        <f>[3]С2.1!E13</f>
        <v>6 и менее баллов</v>
      </c>
    </row>
    <row r="43" spans="1:3" ht="25.5" x14ac:dyDescent="0.2">
      <c r="A43" s="22" t="s">
        <v>44</v>
      </c>
      <c r="B43" s="33" t="s">
        <v>45</v>
      </c>
      <c r="C43" s="51" t="str">
        <f>[3]С2.1!E14</f>
        <v>от 200 до 500</v>
      </c>
    </row>
    <row r="44" spans="1:3" ht="25.5" x14ac:dyDescent="0.2">
      <c r="A44" s="22" t="s">
        <v>46</v>
      </c>
      <c r="B44" s="33" t="s">
        <v>47</v>
      </c>
      <c r="C44" s="52" t="str">
        <f>[3]С2.1!E15</f>
        <v>нет</v>
      </c>
    </row>
    <row r="45" spans="1:3" ht="30" x14ac:dyDescent="0.2">
      <c r="A45" s="22" t="s">
        <v>48</v>
      </c>
      <c r="B45" s="33" t="s">
        <v>49</v>
      </c>
      <c r="C45" s="34">
        <f>[3]С2!F18</f>
        <v>35106.652004551666</v>
      </c>
    </row>
    <row r="46" spans="1:3" ht="30" x14ac:dyDescent="0.2">
      <c r="A46" s="22" t="s">
        <v>50</v>
      </c>
      <c r="B46" s="53" t="s">
        <v>51</v>
      </c>
      <c r="C46" s="34">
        <f>IF([3]С2!F19&gt;0,[3]С2!F19,[3]С2!F20)</f>
        <v>23441.524932855718</v>
      </c>
    </row>
    <row r="47" spans="1:3" ht="25.5" x14ac:dyDescent="0.2">
      <c r="A47" s="22" t="s">
        <v>52</v>
      </c>
      <c r="B47" s="54" t="s">
        <v>53</v>
      </c>
      <c r="C47" s="34">
        <f>[3]С2.1!E19</f>
        <v>-37</v>
      </c>
    </row>
    <row r="48" spans="1:3" ht="25.5" x14ac:dyDescent="0.2">
      <c r="A48" s="22" t="s">
        <v>54</v>
      </c>
      <c r="B48" s="54" t="s">
        <v>55</v>
      </c>
      <c r="C48" s="34" t="str">
        <f>[3]С2.1!E22</f>
        <v>нет</v>
      </c>
    </row>
    <row r="49" spans="1:3" ht="38.25" x14ac:dyDescent="0.2">
      <c r="A49" s="22" t="s">
        <v>56</v>
      </c>
      <c r="B49" s="55" t="s">
        <v>57</v>
      </c>
      <c r="C49" s="34">
        <f>[3]С2.2!E10</f>
        <v>1287</v>
      </c>
    </row>
    <row r="50" spans="1:3" ht="25.5" x14ac:dyDescent="0.2">
      <c r="A50" s="22" t="s">
        <v>58</v>
      </c>
      <c r="B50" s="56" t="s">
        <v>59</v>
      </c>
      <c r="C50" s="34">
        <f>[3]С2.2!E12</f>
        <v>5.97</v>
      </c>
    </row>
    <row r="51" spans="1:3" ht="52.5" x14ac:dyDescent="0.2">
      <c r="A51" s="22" t="s">
        <v>60</v>
      </c>
      <c r="B51" s="57" t="s">
        <v>61</v>
      </c>
      <c r="C51" s="34">
        <f>[3]С2.2!E13</f>
        <v>1</v>
      </c>
    </row>
    <row r="52" spans="1:3" ht="27.75" x14ac:dyDescent="0.2">
      <c r="A52" s="22" t="s">
        <v>62</v>
      </c>
      <c r="B52" s="56" t="s">
        <v>63</v>
      </c>
      <c r="C52" s="34">
        <f>[3]С2.2!E14</f>
        <v>12104</v>
      </c>
    </row>
    <row r="53" spans="1:3" ht="25.5" x14ac:dyDescent="0.2">
      <c r="A53" s="22" t="s">
        <v>64</v>
      </c>
      <c r="B53" s="57" t="s">
        <v>65</v>
      </c>
      <c r="C53" s="35">
        <f>[3]С2.2!E15</f>
        <v>4.8000000000000001E-2</v>
      </c>
    </row>
    <row r="54" spans="1:3" x14ac:dyDescent="0.2">
      <c r="A54" s="22" t="s">
        <v>66</v>
      </c>
      <c r="B54" s="57" t="s">
        <v>67</v>
      </c>
      <c r="C54" s="34">
        <f>[3]С2.2!E16</f>
        <v>1</v>
      </c>
    </row>
    <row r="55" spans="1:3" ht="15.75" x14ac:dyDescent="0.2">
      <c r="A55" s="22" t="s">
        <v>68</v>
      </c>
      <c r="B55" s="58" t="s">
        <v>69</v>
      </c>
      <c r="C55" s="34">
        <f>[3]С2!F21</f>
        <v>1</v>
      </c>
    </row>
    <row r="56" spans="1:3" ht="30" x14ac:dyDescent="0.2">
      <c r="A56" s="59" t="s">
        <v>70</v>
      </c>
      <c r="B56" s="33" t="s">
        <v>71</v>
      </c>
      <c r="C56" s="34">
        <f>[3]С2!F13</f>
        <v>183796.83936385796</v>
      </c>
    </row>
    <row r="57" spans="1:3" ht="30" x14ac:dyDescent="0.2">
      <c r="A57" s="59" t="s">
        <v>72</v>
      </c>
      <c r="B57" s="58" t="s">
        <v>73</v>
      </c>
      <c r="C57" s="34">
        <f>[3]С2!F14</f>
        <v>113455</v>
      </c>
    </row>
    <row r="58" spans="1:3" ht="15.75" x14ac:dyDescent="0.2">
      <c r="A58" s="59" t="s">
        <v>74</v>
      </c>
      <c r="B58" s="60" t="s">
        <v>75</v>
      </c>
      <c r="C58" s="40">
        <f>[3]С2!F15</f>
        <v>1.071</v>
      </c>
    </row>
    <row r="59" spans="1:3" ht="15.75" x14ac:dyDescent="0.2">
      <c r="A59" s="59" t="s">
        <v>76</v>
      </c>
      <c r="B59" s="60" t="s">
        <v>77</v>
      </c>
      <c r="C59" s="40">
        <f>[3]С2!F16</f>
        <v>1</v>
      </c>
    </row>
    <row r="60" spans="1:3" ht="17.25" x14ac:dyDescent="0.2">
      <c r="A60" s="59" t="s">
        <v>78</v>
      </c>
      <c r="B60" s="58" t="s">
        <v>79</v>
      </c>
      <c r="C60" s="34">
        <f>[3]С2!F17</f>
        <v>1.01</v>
      </c>
    </row>
    <row r="61" spans="1:3" s="63" customFormat="1" ht="14.25" x14ac:dyDescent="0.2">
      <c r="A61" s="59" t="s">
        <v>80</v>
      </c>
      <c r="B61" s="61" t="s">
        <v>81</v>
      </c>
      <c r="C61" s="62">
        <f>[3]С2!F33</f>
        <v>10</v>
      </c>
    </row>
    <row r="62" spans="1:3" ht="30" x14ac:dyDescent="0.2">
      <c r="A62" s="59" t="s">
        <v>82</v>
      </c>
      <c r="B62" s="64" t="s">
        <v>83</v>
      </c>
      <c r="C62" s="34">
        <f>[3]С2!F26</f>
        <v>1732.0347562066397</v>
      </c>
    </row>
    <row r="63" spans="1:3" ht="17.25" x14ac:dyDescent="0.2">
      <c r="A63" s="59" t="s">
        <v>84</v>
      </c>
      <c r="B63" s="53" t="s">
        <v>85</v>
      </c>
      <c r="C63" s="34">
        <f>[3]С2!F27</f>
        <v>0.27536184199999997</v>
      </c>
    </row>
    <row r="64" spans="1:3" ht="17.25" x14ac:dyDescent="0.2">
      <c r="A64" s="59" t="s">
        <v>86</v>
      </c>
      <c r="B64" s="58" t="s">
        <v>87</v>
      </c>
      <c r="C64" s="62">
        <f>[3]С2!F28</f>
        <v>4200</v>
      </c>
    </row>
    <row r="65" spans="1:3" ht="42.75" x14ac:dyDescent="0.2">
      <c r="A65" s="59" t="s">
        <v>88</v>
      </c>
      <c r="B65" s="33" t="s">
        <v>89</v>
      </c>
      <c r="C65" s="34">
        <f>[3]С2!F22</f>
        <v>38698.422798410109</v>
      </c>
    </row>
    <row r="66" spans="1:3" ht="30" x14ac:dyDescent="0.2">
      <c r="A66" s="59" t="s">
        <v>90</v>
      </c>
      <c r="B66" s="60" t="s">
        <v>91</v>
      </c>
      <c r="C66" s="34">
        <f>[3]С2!F23</f>
        <v>1990</v>
      </c>
    </row>
    <row r="67" spans="1:3" ht="30" x14ac:dyDescent="0.2">
      <c r="A67" s="59" t="s">
        <v>92</v>
      </c>
      <c r="B67" s="53" t="s">
        <v>93</v>
      </c>
      <c r="C67" s="34">
        <f>[3]С2.1!E27</f>
        <v>14307.876789999998</v>
      </c>
    </row>
    <row r="68" spans="1:3" ht="38.25" x14ac:dyDescent="0.2">
      <c r="A68" s="59" t="s">
        <v>94</v>
      </c>
      <c r="B68" s="65" t="s">
        <v>95</v>
      </c>
      <c r="C68" s="52">
        <f>[3]С2.3!E21</f>
        <v>0</v>
      </c>
    </row>
    <row r="69" spans="1:3" ht="25.5" x14ac:dyDescent="0.2">
      <c r="A69" s="59" t="s">
        <v>96</v>
      </c>
      <c r="B69" s="66" t="s">
        <v>97</v>
      </c>
      <c r="C69" s="67">
        <f>[3]С2.3!E11</f>
        <v>9.89</v>
      </c>
    </row>
    <row r="70" spans="1:3" ht="25.5" x14ac:dyDescent="0.2">
      <c r="A70" s="59" t="s">
        <v>98</v>
      </c>
      <c r="B70" s="66" t="s">
        <v>99</v>
      </c>
      <c r="C70" s="62">
        <f>[3]С2.3!E13</f>
        <v>300</v>
      </c>
    </row>
    <row r="71" spans="1:3" ht="25.5" x14ac:dyDescent="0.2">
      <c r="A71" s="59" t="s">
        <v>100</v>
      </c>
      <c r="B71" s="65" t="s">
        <v>101</v>
      </c>
      <c r="C71" s="68">
        <f>IF([3]С2.3!E22&gt;0,[3]С2.3!E22,[3]С2.3!E14)</f>
        <v>61211</v>
      </c>
    </row>
    <row r="72" spans="1:3" ht="38.25" x14ac:dyDescent="0.2">
      <c r="A72" s="59" t="s">
        <v>102</v>
      </c>
      <c r="B72" s="65" t="s">
        <v>103</v>
      </c>
      <c r="C72" s="68">
        <f>IF([3]С2.3!E23&gt;0,[3]С2.3!E23,[3]С2.3!E15)</f>
        <v>45675</v>
      </c>
    </row>
    <row r="73" spans="1:3" ht="30" x14ac:dyDescent="0.2">
      <c r="A73" s="59" t="s">
        <v>104</v>
      </c>
      <c r="B73" s="53" t="s">
        <v>105</v>
      </c>
      <c r="C73" s="34">
        <f>[3]С2.1!E28</f>
        <v>9541.9567200000001</v>
      </c>
    </row>
    <row r="74" spans="1:3" ht="38.25" x14ac:dyDescent="0.2">
      <c r="A74" s="59" t="s">
        <v>106</v>
      </c>
      <c r="B74" s="65" t="s">
        <v>107</v>
      </c>
      <c r="C74" s="52">
        <f>[3]С2.3!E25</f>
        <v>0</v>
      </c>
    </row>
    <row r="75" spans="1:3" ht="25.5" x14ac:dyDescent="0.2">
      <c r="A75" s="59" t="s">
        <v>108</v>
      </c>
      <c r="B75" s="66" t="s">
        <v>109</v>
      </c>
      <c r="C75" s="67">
        <f>[3]С2.3!E12</f>
        <v>0.56000000000000005</v>
      </c>
    </row>
    <row r="76" spans="1:3" ht="25.5" x14ac:dyDescent="0.2">
      <c r="A76" s="59" t="s">
        <v>110</v>
      </c>
      <c r="B76" s="66" t="s">
        <v>99</v>
      </c>
      <c r="C76" s="62">
        <f>[3]С2.3!E13</f>
        <v>300</v>
      </c>
    </row>
    <row r="77" spans="1:3" ht="25.5" x14ac:dyDescent="0.2">
      <c r="A77" s="59" t="s">
        <v>111</v>
      </c>
      <c r="B77" s="69" t="s">
        <v>112</v>
      </c>
      <c r="C77" s="68">
        <f>IF([3]С2.3!E26&gt;0,[3]С2.3!E26,[3]С2.3!E16)</f>
        <v>65637</v>
      </c>
    </row>
    <row r="78" spans="1:3" ht="38.25" x14ac:dyDescent="0.2">
      <c r="A78" s="59" t="s">
        <v>113</v>
      </c>
      <c r="B78" s="69" t="s">
        <v>114</v>
      </c>
      <c r="C78" s="68">
        <f>IF([3]С2.3!E27&gt;0,[3]С2.3!E27,[3]С2.3!E17)</f>
        <v>31684</v>
      </c>
    </row>
    <row r="79" spans="1:3" ht="17.25" x14ac:dyDescent="0.2">
      <c r="A79" s="59" t="s">
        <v>115</v>
      </c>
      <c r="B79" s="33" t="s">
        <v>116</v>
      </c>
      <c r="C79" s="35">
        <f>[3]С2!F29</f>
        <v>9.5962865259740182E-2</v>
      </c>
    </row>
    <row r="80" spans="1:3" ht="30" x14ac:dyDescent="0.2">
      <c r="A80" s="59" t="s">
        <v>117</v>
      </c>
      <c r="B80" s="53" t="s">
        <v>118</v>
      </c>
      <c r="C80" s="70">
        <f>[3]С2!F30</f>
        <v>8.4029304029304031E-2</v>
      </c>
    </row>
    <row r="81" spans="1:3" ht="17.25" x14ac:dyDescent="0.2">
      <c r="A81" s="59" t="s">
        <v>119</v>
      </c>
      <c r="B81" s="71" t="s">
        <v>120</v>
      </c>
      <c r="C81" s="35">
        <f>[3]С2!F31</f>
        <v>0.13880000000000001</v>
      </c>
    </row>
    <row r="82" spans="1:3" s="63" customFormat="1" ht="18" thickBot="1" x14ac:dyDescent="0.25">
      <c r="A82" s="72" t="s">
        <v>121</v>
      </c>
      <c r="B82" s="73" t="s">
        <v>122</v>
      </c>
      <c r="C82" s="74">
        <f>[3]С2!F32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[3]С3!F14</f>
        <v>6075.6875084088233</v>
      </c>
    </row>
    <row r="86" spans="1:3" s="63" customFormat="1" ht="42.75" x14ac:dyDescent="0.2">
      <c r="A86" s="77" t="s">
        <v>127</v>
      </c>
      <c r="B86" s="53" t="s">
        <v>128</v>
      </c>
      <c r="C86" s="78">
        <f>[3]С3!F15</f>
        <v>0.2</v>
      </c>
    </row>
    <row r="87" spans="1:3" s="63" customFormat="1" ht="14.25" x14ac:dyDescent="0.2">
      <c r="A87" s="77" t="s">
        <v>129</v>
      </c>
      <c r="B87" s="79" t="s">
        <v>130</v>
      </c>
      <c r="C87" s="62">
        <f>[3]С3!F18</f>
        <v>15</v>
      </c>
    </row>
    <row r="88" spans="1:3" s="63" customFormat="1" ht="17.25" x14ac:dyDescent="0.2">
      <c r="A88" s="77" t="s">
        <v>131</v>
      </c>
      <c r="B88" s="33" t="s">
        <v>132</v>
      </c>
      <c r="C88" s="34">
        <f>[3]С3!F19</f>
        <v>3778.1614077800232</v>
      </c>
    </row>
    <row r="89" spans="1:3" s="63" customFormat="1" ht="55.5" x14ac:dyDescent="0.2">
      <c r="A89" s="77" t="s">
        <v>133</v>
      </c>
      <c r="B89" s="53" t="s">
        <v>134</v>
      </c>
      <c r="C89" s="80">
        <f>[3]С3!F20</f>
        <v>2.1999999999999999E-2</v>
      </c>
    </row>
    <row r="90" spans="1:3" s="63" customFormat="1" ht="14.25" x14ac:dyDescent="0.2">
      <c r="A90" s="77" t="s">
        <v>135</v>
      </c>
      <c r="B90" s="58" t="s">
        <v>81</v>
      </c>
      <c r="C90" s="62">
        <f>[3]С3!F21</f>
        <v>10</v>
      </c>
    </row>
    <row r="91" spans="1:3" s="63" customFormat="1" ht="17.25" x14ac:dyDescent="0.2">
      <c r="A91" s="77" t="s">
        <v>136</v>
      </c>
      <c r="B91" s="33" t="s">
        <v>137</v>
      </c>
      <c r="C91" s="34">
        <f>[3]С3!F22</f>
        <v>5.1961042686199193</v>
      </c>
    </row>
    <row r="92" spans="1:3" s="63" customFormat="1" ht="55.5" x14ac:dyDescent="0.2">
      <c r="A92" s="77" t="s">
        <v>138</v>
      </c>
      <c r="B92" s="53" t="s">
        <v>139</v>
      </c>
      <c r="C92" s="80">
        <f>[3]С3!F23</f>
        <v>3.0000000000000001E-3</v>
      </c>
    </row>
    <row r="93" spans="1:3" s="63" customFormat="1" ht="27.75" thickBot="1" x14ac:dyDescent="0.25">
      <c r="A93" s="81" t="s">
        <v>140</v>
      </c>
      <c r="B93" s="82" t="s">
        <v>141</v>
      </c>
      <c r="C93" s="83">
        <f>[3]С3!F24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[3]С4!F16</f>
        <v>1652.5</v>
      </c>
    </row>
    <row r="97" spans="1:3" ht="30" x14ac:dyDescent="0.2">
      <c r="A97" s="59" t="s">
        <v>146</v>
      </c>
      <c r="B97" s="58" t="s">
        <v>147</v>
      </c>
      <c r="C97" s="34">
        <f>[3]С4!F17</f>
        <v>73547</v>
      </c>
    </row>
    <row r="98" spans="1:3" ht="17.25" x14ac:dyDescent="0.2">
      <c r="A98" s="59" t="s">
        <v>148</v>
      </c>
      <c r="B98" s="58" t="s">
        <v>149</v>
      </c>
      <c r="C98" s="40">
        <f>[3]С4!F18</f>
        <v>0.02</v>
      </c>
    </row>
    <row r="99" spans="1:3" ht="30" x14ac:dyDescent="0.2">
      <c r="A99" s="59" t="s">
        <v>150</v>
      </c>
      <c r="B99" s="58" t="s">
        <v>151</v>
      </c>
      <c r="C99" s="34">
        <f>[3]С4!F19</f>
        <v>12104</v>
      </c>
    </row>
    <row r="100" spans="1:3" ht="28.5" x14ac:dyDescent="0.2">
      <c r="A100" s="59" t="s">
        <v>152</v>
      </c>
      <c r="B100" s="58" t="s">
        <v>153</v>
      </c>
      <c r="C100" s="40">
        <f>[3]С4!F20</f>
        <v>1.4999999999999999E-2</v>
      </c>
    </row>
    <row r="101" spans="1:3" ht="30" x14ac:dyDescent="0.2">
      <c r="A101" s="59" t="s">
        <v>154</v>
      </c>
      <c r="B101" s="33" t="s">
        <v>155</v>
      </c>
      <c r="C101" s="34">
        <f>[3]С4!F21</f>
        <v>1933.1949342509995</v>
      </c>
    </row>
    <row r="102" spans="1:3" ht="24" customHeight="1" x14ac:dyDescent="0.2">
      <c r="A102" s="59" t="s">
        <v>156</v>
      </c>
      <c r="B102" s="53" t="s">
        <v>157</v>
      </c>
      <c r="C102" s="85">
        <f>IF([3]С4.2!F8="да",[3]С4.2!D21,[3]С4.2!D15)</f>
        <v>0</v>
      </c>
    </row>
    <row r="103" spans="1:3" ht="68.25" x14ac:dyDescent="0.2">
      <c r="A103" s="59" t="s">
        <v>158</v>
      </c>
      <c r="B103" s="53" t="s">
        <v>159</v>
      </c>
      <c r="C103" s="34">
        <f>[3]С4!F22</f>
        <v>3.6112641666666665</v>
      </c>
    </row>
    <row r="104" spans="1:3" ht="30" x14ac:dyDescent="0.2">
      <c r="A104" s="59" t="s">
        <v>160</v>
      </c>
      <c r="B104" s="58" t="s">
        <v>161</v>
      </c>
      <c r="C104" s="34">
        <f>[3]С4!F23</f>
        <v>180</v>
      </c>
    </row>
    <row r="105" spans="1:3" ht="14.25" x14ac:dyDescent="0.2">
      <c r="A105" s="59" t="s">
        <v>162</v>
      </c>
      <c r="B105" s="53" t="s">
        <v>163</v>
      </c>
      <c r="C105" s="34">
        <f>[3]С4!F24</f>
        <v>8497.1999999999989</v>
      </c>
    </row>
    <row r="106" spans="1:3" ht="14.25" x14ac:dyDescent="0.2">
      <c r="A106" s="59" t="s">
        <v>164</v>
      </c>
      <c r="B106" s="58" t="s">
        <v>165</v>
      </c>
      <c r="C106" s="40">
        <f>[3]С4!F25</f>
        <v>0.35</v>
      </c>
    </row>
    <row r="107" spans="1:3" ht="17.25" x14ac:dyDescent="0.2">
      <c r="A107" s="59" t="s">
        <v>166</v>
      </c>
      <c r="B107" s="33" t="s">
        <v>167</v>
      </c>
      <c r="C107" s="34">
        <f>[3]С4!F26</f>
        <v>89.915350000000004</v>
      </c>
    </row>
    <row r="108" spans="1:3" ht="25.5" x14ac:dyDescent="0.2">
      <c r="A108" s="59" t="s">
        <v>168</v>
      </c>
      <c r="B108" s="53" t="s">
        <v>95</v>
      </c>
      <c r="C108" s="85">
        <f>[3]С4.3!E16</f>
        <v>0</v>
      </c>
    </row>
    <row r="109" spans="1:3" ht="25.5" x14ac:dyDescent="0.2">
      <c r="A109" s="59" t="s">
        <v>169</v>
      </c>
      <c r="B109" s="53" t="s">
        <v>170</v>
      </c>
      <c r="C109" s="34">
        <f>[3]С4.3!E17</f>
        <v>23.25</v>
      </c>
    </row>
    <row r="110" spans="1:3" ht="38.25" x14ac:dyDescent="0.2">
      <c r="A110" s="59" t="s">
        <v>171</v>
      </c>
      <c r="B110" s="53" t="s">
        <v>107</v>
      </c>
      <c r="C110" s="85">
        <f>[3]С4.3!E18</f>
        <v>0</v>
      </c>
    </row>
    <row r="111" spans="1:3" x14ac:dyDescent="0.2">
      <c r="A111" s="59" t="s">
        <v>172</v>
      </c>
      <c r="B111" s="53" t="s">
        <v>173</v>
      </c>
      <c r="C111" s="34">
        <f>[3]С4.3!E19</f>
        <v>41.06666666666667</v>
      </c>
    </row>
    <row r="112" spans="1:3" x14ac:dyDescent="0.2">
      <c r="A112" s="59" t="s">
        <v>174</v>
      </c>
      <c r="B112" s="58" t="s">
        <v>175</v>
      </c>
      <c r="C112" s="34">
        <f>[3]С4.3!E11</f>
        <v>1871</v>
      </c>
    </row>
    <row r="113" spans="1:3" x14ac:dyDescent="0.2">
      <c r="A113" s="59" t="s">
        <v>176</v>
      </c>
      <c r="B113" s="58" t="s">
        <v>177</v>
      </c>
      <c r="C113" s="52">
        <f>[3]С4.3!E12</f>
        <v>1636</v>
      </c>
    </row>
    <row r="114" spans="1:3" x14ac:dyDescent="0.2">
      <c r="A114" s="59" t="s">
        <v>178</v>
      </c>
      <c r="B114" s="58" t="s">
        <v>179</v>
      </c>
      <c r="C114" s="52">
        <f>[3]С4.3!E13</f>
        <v>204</v>
      </c>
    </row>
    <row r="115" spans="1:3" ht="30" x14ac:dyDescent="0.2">
      <c r="A115" s="59" t="s">
        <v>180</v>
      </c>
      <c r="B115" s="33" t="s">
        <v>181</v>
      </c>
      <c r="C115" s="34">
        <f>[3]С4!F27</f>
        <v>1413.5806587229636</v>
      </c>
    </row>
    <row r="116" spans="1:3" ht="25.5" x14ac:dyDescent="0.2">
      <c r="A116" s="59" t="s">
        <v>182</v>
      </c>
      <c r="B116" s="53" t="s">
        <v>183</v>
      </c>
      <c r="C116" s="34">
        <f>[3]С4!F28</f>
        <v>1085.6994306627985</v>
      </c>
    </row>
    <row r="117" spans="1:3" ht="42.75" x14ac:dyDescent="0.2">
      <c r="A117" s="59" t="s">
        <v>184</v>
      </c>
      <c r="B117" s="53" t="s">
        <v>185</v>
      </c>
      <c r="C117" s="34">
        <f>[3]С4!F29</f>
        <v>327.8812280601652</v>
      </c>
    </row>
    <row r="118" spans="1:3" ht="30" x14ac:dyDescent="0.2">
      <c r="A118" s="59" t="s">
        <v>186</v>
      </c>
      <c r="B118" s="39" t="s">
        <v>187</v>
      </c>
      <c r="C118" s="34">
        <f>[3]С4!F30</f>
        <v>1748.9574064236695</v>
      </c>
    </row>
    <row r="119" spans="1:3" ht="42.75" x14ac:dyDescent="0.2">
      <c r="A119" s="59" t="s">
        <v>188</v>
      </c>
      <c r="B119" s="86" t="s">
        <v>189</v>
      </c>
      <c r="C119" s="34">
        <f>[3]С4!F33</f>
        <v>1019.6799719424911</v>
      </c>
    </row>
    <row r="120" spans="1:3" ht="30" x14ac:dyDescent="0.2">
      <c r="A120" s="59" t="s">
        <v>190</v>
      </c>
      <c r="B120" s="87" t="s">
        <v>191</v>
      </c>
      <c r="C120" s="34">
        <f>[3]С4!F35</f>
        <v>17.040680999999999</v>
      </c>
    </row>
    <row r="121" spans="1:3" ht="14.25" x14ac:dyDescent="0.2">
      <c r="A121" s="59" t="s">
        <v>192</v>
      </c>
      <c r="B121" s="56" t="s">
        <v>193</v>
      </c>
      <c r="C121" s="34">
        <f>[3]С4!F36</f>
        <v>14319.9</v>
      </c>
    </row>
    <row r="122" spans="1:3" ht="28.5" thickBot="1" x14ac:dyDescent="0.25">
      <c r="A122" s="72" t="s">
        <v>194</v>
      </c>
      <c r="B122" s="88" t="s">
        <v>195</v>
      </c>
      <c r="C122" s="83">
        <f>[3]С4!F37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[3]С5!F17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[3]С2!F37</f>
        <v>20.818139999999996</v>
      </c>
    </row>
    <row r="136" spans="1:3" ht="14.25" x14ac:dyDescent="0.2">
      <c r="A136" s="59" t="s">
        <v>217</v>
      </c>
      <c r="B136" s="101" t="s">
        <v>218</v>
      </c>
      <c r="C136" s="34">
        <f>[3]С2!F38</f>
        <v>7</v>
      </c>
    </row>
    <row r="137" spans="1:3" ht="17.25" x14ac:dyDescent="0.2">
      <c r="A137" s="59" t="s">
        <v>219</v>
      </c>
      <c r="B137" s="101" t="s">
        <v>220</v>
      </c>
      <c r="C137" s="34">
        <f>[3]С2!F40</f>
        <v>0.97</v>
      </c>
    </row>
    <row r="138" spans="1:3" ht="15" thickBot="1" x14ac:dyDescent="0.25">
      <c r="A138" s="72" t="s">
        <v>221</v>
      </c>
      <c r="B138" s="102" t="s">
        <v>222</v>
      </c>
      <c r="C138" s="46">
        <f>[3]С2!F42</f>
        <v>0.35</v>
      </c>
    </row>
    <row r="139" spans="1:3" s="89" customFormat="1" ht="13.5" thickBot="1" x14ac:dyDescent="0.25">
      <c r="A139" s="47"/>
      <c r="B139" s="75"/>
      <c r="C139" s="15"/>
    </row>
    <row r="140" spans="1:3" ht="30" x14ac:dyDescent="0.2">
      <c r="A140" s="84" t="s">
        <v>223</v>
      </c>
      <c r="B140" s="103" t="s">
        <v>224</v>
      </c>
      <c r="C140" s="104">
        <f>[3]С2!F35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[3]С2.5!$E$11</f>
        <v>-2.9000000000000026E-2</v>
      </c>
    </row>
    <row r="144" spans="1:3" x14ac:dyDescent="0.2">
      <c r="A144" s="105"/>
      <c r="B144" s="110">
        <f>B143+1</f>
        <v>2021</v>
      </c>
      <c r="C144" s="111">
        <f>[3]С2.5!$F$11</f>
        <v>0.245</v>
      </c>
    </row>
    <row r="145" spans="1:3" x14ac:dyDescent="0.2">
      <c r="A145" s="105"/>
      <c r="B145" s="110">
        <f t="shared" ref="B145:B208" si="0">B144+1</f>
        <v>2022</v>
      </c>
      <c r="C145" s="111">
        <f>[3]С2.5!$G$11</f>
        <v>0.114</v>
      </c>
    </row>
    <row r="146" spans="1:3" ht="13.5" thickBot="1" x14ac:dyDescent="0.25">
      <c r="A146" s="105"/>
      <c r="B146" s="112">
        <f t="shared" si="0"/>
        <v>2023</v>
      </c>
      <c r="C146" s="113">
        <f>[3]С2.5!$H$11</f>
        <v>2.4E-2</v>
      </c>
    </row>
    <row r="147" spans="1:3" x14ac:dyDescent="0.2">
      <c r="A147" s="105"/>
      <c r="B147" s="114">
        <f t="shared" si="0"/>
        <v>2024</v>
      </c>
      <c r="C147" s="115">
        <f>[3]С2.5!$I$11</f>
        <v>8.5999999999999993E-2</v>
      </c>
    </row>
    <row r="148" spans="1:3" hidden="1" x14ac:dyDescent="0.2">
      <c r="A148" s="105"/>
      <c r="B148" s="110">
        <f t="shared" si="0"/>
        <v>2025</v>
      </c>
      <c r="C148" s="111">
        <f>[3]С2.5!$J$11</f>
        <v>0.21215960863291</v>
      </c>
    </row>
    <row r="149" spans="1:3" hidden="1" x14ac:dyDescent="0.2">
      <c r="A149" s="105"/>
      <c r="B149" s="110">
        <f t="shared" si="0"/>
        <v>2026</v>
      </c>
      <c r="C149" s="111">
        <f>[3]С2.5!$K$11</f>
        <v>3.5813361771260002E-2</v>
      </c>
    </row>
    <row r="150" spans="1:3" hidden="1" x14ac:dyDescent="0.2">
      <c r="A150" s="105"/>
      <c r="B150" s="110">
        <f t="shared" si="0"/>
        <v>2027</v>
      </c>
      <c r="C150" s="111">
        <f>[3]С2.5!$L$11</f>
        <v>3.2682303599220003E-2</v>
      </c>
    </row>
    <row r="151" spans="1:3" hidden="1" x14ac:dyDescent="0.2">
      <c r="A151" s="105"/>
      <c r="B151" s="110">
        <f t="shared" si="0"/>
        <v>2028</v>
      </c>
      <c r="C151" s="111">
        <f>[3]С2.5!$M$11</f>
        <v>0</v>
      </c>
    </row>
    <row r="152" spans="1:3" hidden="1" x14ac:dyDescent="0.2">
      <c r="A152" s="105"/>
      <c r="B152" s="110">
        <f t="shared" si="0"/>
        <v>2029</v>
      </c>
      <c r="C152" s="111">
        <f>[3]С2.5!$N$11</f>
        <v>0</v>
      </c>
    </row>
    <row r="153" spans="1:3" hidden="1" x14ac:dyDescent="0.2">
      <c r="A153" s="105"/>
      <c r="B153" s="110">
        <f t="shared" si="0"/>
        <v>2030</v>
      </c>
      <c r="C153" s="111">
        <f>[3]С2.5!$O$11</f>
        <v>0</v>
      </c>
    </row>
    <row r="154" spans="1:3" hidden="1" x14ac:dyDescent="0.2">
      <c r="A154" s="105"/>
      <c r="B154" s="110">
        <f t="shared" si="0"/>
        <v>2031</v>
      </c>
      <c r="C154" s="111">
        <f>[3]С2.5!$P$11</f>
        <v>0</v>
      </c>
    </row>
    <row r="155" spans="1:3" hidden="1" x14ac:dyDescent="0.2">
      <c r="A155" s="89"/>
      <c r="B155" s="110">
        <f t="shared" si="0"/>
        <v>2032</v>
      </c>
      <c r="C155" s="111">
        <f>[3]С2.5!$Q$11</f>
        <v>0</v>
      </c>
    </row>
    <row r="156" spans="1:3" hidden="1" x14ac:dyDescent="0.2">
      <c r="A156" s="89"/>
      <c r="B156" s="110">
        <f t="shared" si="0"/>
        <v>2033</v>
      </c>
      <c r="C156" s="111">
        <f>[3]С2.5!$R$11</f>
        <v>0</v>
      </c>
    </row>
    <row r="157" spans="1:3" hidden="1" x14ac:dyDescent="0.2">
      <c r="B157" s="110">
        <f t="shared" si="0"/>
        <v>2034</v>
      </c>
      <c r="C157" s="111">
        <f>[3]С2.5!$S$11</f>
        <v>0</v>
      </c>
    </row>
    <row r="158" spans="1:3" hidden="1" x14ac:dyDescent="0.2">
      <c r="B158" s="110">
        <f t="shared" si="0"/>
        <v>2035</v>
      </c>
      <c r="C158" s="111">
        <f>[3]С2.5!$T$11</f>
        <v>0</v>
      </c>
    </row>
    <row r="159" spans="1:3" hidden="1" x14ac:dyDescent="0.2">
      <c r="B159" s="110">
        <f t="shared" si="0"/>
        <v>2036</v>
      </c>
      <c r="C159" s="111">
        <f>[3]С2.5!$U$11</f>
        <v>0</v>
      </c>
    </row>
    <row r="160" spans="1:3" hidden="1" x14ac:dyDescent="0.2">
      <c r="B160" s="110">
        <f t="shared" si="0"/>
        <v>2037</v>
      </c>
      <c r="C160" s="111">
        <f>[3]С2.5!$V$11</f>
        <v>0</v>
      </c>
    </row>
    <row r="161" spans="2:3" hidden="1" x14ac:dyDescent="0.2">
      <c r="B161" s="110">
        <f t="shared" si="0"/>
        <v>2038</v>
      </c>
      <c r="C161" s="111">
        <f>[3]С2.5!$W$11</f>
        <v>0</v>
      </c>
    </row>
    <row r="162" spans="2:3" hidden="1" x14ac:dyDescent="0.2">
      <c r="B162" s="110">
        <f t="shared" si="0"/>
        <v>2039</v>
      </c>
      <c r="C162" s="111">
        <f>[3]С2.5!$X$11</f>
        <v>0</v>
      </c>
    </row>
    <row r="163" spans="2:3" hidden="1" x14ac:dyDescent="0.2">
      <c r="B163" s="110">
        <f t="shared" si="0"/>
        <v>2040</v>
      </c>
      <c r="C163" s="111">
        <f>[3]С2.5!$Y$11</f>
        <v>0</v>
      </c>
    </row>
    <row r="164" spans="2:3" hidden="1" x14ac:dyDescent="0.2">
      <c r="B164" s="110">
        <f t="shared" si="0"/>
        <v>2041</v>
      </c>
      <c r="C164" s="111">
        <f>[3]С2.5!$Z$11</f>
        <v>0</v>
      </c>
    </row>
    <row r="165" spans="2:3" hidden="1" x14ac:dyDescent="0.2">
      <c r="B165" s="110">
        <f t="shared" si="0"/>
        <v>2042</v>
      </c>
      <c r="C165" s="111">
        <f>[3]С2.5!$AA$11</f>
        <v>0</v>
      </c>
    </row>
    <row r="166" spans="2:3" hidden="1" x14ac:dyDescent="0.2">
      <c r="B166" s="110">
        <f t="shared" si="0"/>
        <v>2043</v>
      </c>
      <c r="C166" s="111">
        <f>[3]С2.5!$AB$11</f>
        <v>0</v>
      </c>
    </row>
    <row r="167" spans="2:3" hidden="1" x14ac:dyDescent="0.2">
      <c r="B167" s="110">
        <f t="shared" si="0"/>
        <v>2044</v>
      </c>
      <c r="C167" s="111">
        <f>[3]С2.5!$AC$11</f>
        <v>0</v>
      </c>
    </row>
    <row r="168" spans="2:3" hidden="1" x14ac:dyDescent="0.2">
      <c r="B168" s="110">
        <f t="shared" si="0"/>
        <v>2045</v>
      </c>
      <c r="C168" s="111">
        <f>[3]С2.5!$AD$11</f>
        <v>0</v>
      </c>
    </row>
    <row r="169" spans="2:3" hidden="1" x14ac:dyDescent="0.2">
      <c r="B169" s="110">
        <f t="shared" si="0"/>
        <v>2046</v>
      </c>
      <c r="C169" s="111">
        <f>[3]С2.5!$AE$11</f>
        <v>0</v>
      </c>
    </row>
    <row r="170" spans="2:3" hidden="1" x14ac:dyDescent="0.2">
      <c r="B170" s="110">
        <f t="shared" si="0"/>
        <v>2047</v>
      </c>
      <c r="C170" s="111">
        <f>[3]С2.5!$AF$11</f>
        <v>0</v>
      </c>
    </row>
    <row r="171" spans="2:3" hidden="1" x14ac:dyDescent="0.2">
      <c r="B171" s="110">
        <f t="shared" si="0"/>
        <v>2048</v>
      </c>
      <c r="C171" s="111">
        <f>[3]С2.5!$AG$11</f>
        <v>0</v>
      </c>
    </row>
    <row r="172" spans="2:3" hidden="1" x14ac:dyDescent="0.2">
      <c r="B172" s="110">
        <f t="shared" si="0"/>
        <v>2049</v>
      </c>
      <c r="C172" s="111">
        <f>[3]С2.5!$AH$11</f>
        <v>0</v>
      </c>
    </row>
    <row r="173" spans="2:3" hidden="1" x14ac:dyDescent="0.2">
      <c r="B173" s="110">
        <f t="shared" si="0"/>
        <v>2050</v>
      </c>
      <c r="C173" s="111">
        <f>[3]С2.5!$AI$11</f>
        <v>0</v>
      </c>
    </row>
    <row r="174" spans="2:3" hidden="1" x14ac:dyDescent="0.2">
      <c r="B174" s="110">
        <f t="shared" si="0"/>
        <v>2051</v>
      </c>
      <c r="C174" s="111">
        <f>[3]С2.5!$AJ$11</f>
        <v>0</v>
      </c>
    </row>
    <row r="175" spans="2:3" hidden="1" x14ac:dyDescent="0.2">
      <c r="B175" s="110">
        <f t="shared" si="0"/>
        <v>2052</v>
      </c>
      <c r="C175" s="111">
        <f>[3]С2.5!$AK$11</f>
        <v>0</v>
      </c>
    </row>
    <row r="176" spans="2:3" hidden="1" x14ac:dyDescent="0.2">
      <c r="B176" s="110">
        <f t="shared" si="0"/>
        <v>2053</v>
      </c>
      <c r="C176" s="111">
        <f>[3]С2.5!$AL$11</f>
        <v>0</v>
      </c>
    </row>
    <row r="177" spans="2:3" hidden="1" x14ac:dyDescent="0.2">
      <c r="B177" s="110">
        <f t="shared" si="0"/>
        <v>2054</v>
      </c>
      <c r="C177" s="111">
        <f>[3]С2.5!$AM$11</f>
        <v>0</v>
      </c>
    </row>
    <row r="178" spans="2:3" hidden="1" x14ac:dyDescent="0.2">
      <c r="B178" s="110">
        <f t="shared" si="0"/>
        <v>2055</v>
      </c>
      <c r="C178" s="111">
        <f>[3]С2.5!$AN$11</f>
        <v>0</v>
      </c>
    </row>
    <row r="179" spans="2:3" hidden="1" x14ac:dyDescent="0.2">
      <c r="B179" s="110">
        <f t="shared" si="0"/>
        <v>2056</v>
      </c>
      <c r="C179" s="111">
        <f>[3]С2.5!$AO$11</f>
        <v>0</v>
      </c>
    </row>
    <row r="180" spans="2:3" hidden="1" x14ac:dyDescent="0.2">
      <c r="B180" s="110">
        <f t="shared" si="0"/>
        <v>2057</v>
      </c>
      <c r="C180" s="111">
        <f>[3]С2.5!$AP$11</f>
        <v>0</v>
      </c>
    </row>
    <row r="181" spans="2:3" hidden="1" x14ac:dyDescent="0.2">
      <c r="B181" s="110">
        <f t="shared" si="0"/>
        <v>2058</v>
      </c>
      <c r="C181" s="111">
        <f>[3]С2.5!$AQ$11</f>
        <v>0</v>
      </c>
    </row>
    <row r="182" spans="2:3" hidden="1" x14ac:dyDescent="0.2">
      <c r="B182" s="110">
        <f t="shared" si="0"/>
        <v>2059</v>
      </c>
      <c r="C182" s="111">
        <f>[3]С2.5!$AR$11</f>
        <v>0</v>
      </c>
    </row>
    <row r="183" spans="2:3" hidden="1" x14ac:dyDescent="0.2">
      <c r="B183" s="110">
        <f t="shared" si="0"/>
        <v>2060</v>
      </c>
      <c r="C183" s="111">
        <f>[3]С2.5!$AS$11</f>
        <v>0</v>
      </c>
    </row>
    <row r="184" spans="2:3" hidden="1" x14ac:dyDescent="0.2">
      <c r="B184" s="110">
        <f t="shared" si="0"/>
        <v>2061</v>
      </c>
      <c r="C184" s="111">
        <f>[3]С2.5!$AT$11</f>
        <v>0</v>
      </c>
    </row>
    <row r="185" spans="2:3" hidden="1" x14ac:dyDescent="0.2">
      <c r="B185" s="110">
        <f t="shared" si="0"/>
        <v>2062</v>
      </c>
      <c r="C185" s="111">
        <f>[3]С2.5!$AU$11</f>
        <v>0</v>
      </c>
    </row>
    <row r="186" spans="2:3" hidden="1" x14ac:dyDescent="0.2">
      <c r="B186" s="110">
        <f t="shared" si="0"/>
        <v>2063</v>
      </c>
      <c r="C186" s="111">
        <f>[3]С2.5!$AV$11</f>
        <v>0</v>
      </c>
    </row>
    <row r="187" spans="2:3" hidden="1" x14ac:dyDescent="0.2">
      <c r="B187" s="110">
        <f t="shared" si="0"/>
        <v>2064</v>
      </c>
      <c r="C187" s="111">
        <f>[3]С2.5!$AW$11</f>
        <v>0</v>
      </c>
    </row>
    <row r="188" spans="2:3" hidden="1" x14ac:dyDescent="0.2">
      <c r="B188" s="110">
        <f t="shared" si="0"/>
        <v>2065</v>
      </c>
      <c r="C188" s="111">
        <f>[3]С2.5!$AX$11</f>
        <v>0</v>
      </c>
    </row>
    <row r="189" spans="2:3" hidden="1" x14ac:dyDescent="0.2">
      <c r="B189" s="110">
        <f t="shared" si="0"/>
        <v>2066</v>
      </c>
      <c r="C189" s="111">
        <f>[3]С2.5!$AY$11</f>
        <v>0</v>
      </c>
    </row>
    <row r="190" spans="2:3" hidden="1" x14ac:dyDescent="0.2">
      <c r="B190" s="110">
        <f t="shared" si="0"/>
        <v>2067</v>
      </c>
      <c r="C190" s="111">
        <f>[3]С2.5!$AZ$11</f>
        <v>0</v>
      </c>
    </row>
    <row r="191" spans="2:3" hidden="1" x14ac:dyDescent="0.2">
      <c r="B191" s="110">
        <f t="shared" si="0"/>
        <v>2068</v>
      </c>
      <c r="C191" s="111">
        <f>[3]С2.5!$BA$11</f>
        <v>0</v>
      </c>
    </row>
    <row r="192" spans="2:3" hidden="1" x14ac:dyDescent="0.2">
      <c r="B192" s="110">
        <f t="shared" si="0"/>
        <v>2069</v>
      </c>
      <c r="C192" s="111">
        <f>[3]С2.5!$BB$11</f>
        <v>0</v>
      </c>
    </row>
    <row r="193" spans="2:3" hidden="1" x14ac:dyDescent="0.2">
      <c r="B193" s="110">
        <f t="shared" si="0"/>
        <v>2070</v>
      </c>
      <c r="C193" s="111">
        <f>[3]С2.5!$BC$11</f>
        <v>0</v>
      </c>
    </row>
    <row r="194" spans="2:3" hidden="1" x14ac:dyDescent="0.2">
      <c r="B194" s="110">
        <f t="shared" si="0"/>
        <v>2071</v>
      </c>
      <c r="C194" s="111">
        <f>[3]С2.5!$BD$11</f>
        <v>0</v>
      </c>
    </row>
    <row r="195" spans="2:3" hidden="1" x14ac:dyDescent="0.2">
      <c r="B195" s="110">
        <f t="shared" si="0"/>
        <v>2072</v>
      </c>
      <c r="C195" s="111">
        <f>[3]С2.5!$BE$11</f>
        <v>0</v>
      </c>
    </row>
    <row r="196" spans="2:3" hidden="1" x14ac:dyDescent="0.2">
      <c r="B196" s="110">
        <f t="shared" si="0"/>
        <v>2073</v>
      </c>
      <c r="C196" s="111">
        <f>[3]С2.5!$BF$11</f>
        <v>0</v>
      </c>
    </row>
    <row r="197" spans="2:3" hidden="1" x14ac:dyDescent="0.2">
      <c r="B197" s="110">
        <f t="shared" si="0"/>
        <v>2074</v>
      </c>
      <c r="C197" s="111">
        <f>[3]С2.5!$BG$11</f>
        <v>0</v>
      </c>
    </row>
    <row r="198" spans="2:3" hidden="1" x14ac:dyDescent="0.2">
      <c r="B198" s="110">
        <f t="shared" si="0"/>
        <v>2075</v>
      </c>
      <c r="C198" s="111">
        <f>[3]С2.5!$BH$11</f>
        <v>0</v>
      </c>
    </row>
    <row r="199" spans="2:3" hidden="1" x14ac:dyDescent="0.2">
      <c r="B199" s="110">
        <f t="shared" si="0"/>
        <v>2076</v>
      </c>
      <c r="C199" s="111">
        <f>[3]С2.5!$BI$11</f>
        <v>0</v>
      </c>
    </row>
    <row r="200" spans="2:3" hidden="1" x14ac:dyDescent="0.2">
      <c r="B200" s="110">
        <f t="shared" si="0"/>
        <v>2077</v>
      </c>
      <c r="C200" s="111">
        <f>[3]С2.5!$BJ$11</f>
        <v>0</v>
      </c>
    </row>
    <row r="201" spans="2:3" hidden="1" x14ac:dyDescent="0.2">
      <c r="B201" s="110">
        <f t="shared" si="0"/>
        <v>2078</v>
      </c>
      <c r="C201" s="111">
        <f>[3]С2.5!$BK$11</f>
        <v>0</v>
      </c>
    </row>
    <row r="202" spans="2:3" hidden="1" x14ac:dyDescent="0.2">
      <c r="B202" s="110">
        <f t="shared" si="0"/>
        <v>2079</v>
      </c>
      <c r="C202" s="111">
        <f>[3]С2.5!$BL$11</f>
        <v>0</v>
      </c>
    </row>
    <row r="203" spans="2:3" hidden="1" x14ac:dyDescent="0.2">
      <c r="B203" s="110">
        <f t="shared" si="0"/>
        <v>2080</v>
      </c>
      <c r="C203" s="111">
        <f>[3]С2.5!$BM$11</f>
        <v>0</v>
      </c>
    </row>
    <row r="204" spans="2:3" hidden="1" x14ac:dyDescent="0.2">
      <c r="B204" s="110">
        <f t="shared" si="0"/>
        <v>2081</v>
      </c>
      <c r="C204" s="111">
        <f>[3]С2.5!$BN$11</f>
        <v>0</v>
      </c>
    </row>
    <row r="205" spans="2:3" hidden="1" x14ac:dyDescent="0.2">
      <c r="B205" s="110">
        <f t="shared" si="0"/>
        <v>2082</v>
      </c>
      <c r="C205" s="111">
        <f>[3]С2.5!$BO$11</f>
        <v>0</v>
      </c>
    </row>
    <row r="206" spans="2:3" hidden="1" x14ac:dyDescent="0.2">
      <c r="B206" s="110">
        <f t="shared" si="0"/>
        <v>2083</v>
      </c>
      <c r="C206" s="111">
        <f>[3]С2.5!$BP$11</f>
        <v>0</v>
      </c>
    </row>
    <row r="207" spans="2:3" hidden="1" x14ac:dyDescent="0.2">
      <c r="B207" s="110">
        <f t="shared" si="0"/>
        <v>2084</v>
      </c>
      <c r="C207" s="111">
        <f>[3]С2.5!$BQ$11</f>
        <v>0</v>
      </c>
    </row>
    <row r="208" spans="2:3" hidden="1" x14ac:dyDescent="0.2">
      <c r="B208" s="110">
        <f t="shared" si="0"/>
        <v>2085</v>
      </c>
      <c r="C208" s="111">
        <f>[3]С2.5!$BR$11</f>
        <v>0</v>
      </c>
    </row>
    <row r="209" spans="2:3" hidden="1" x14ac:dyDescent="0.2">
      <c r="B209" s="110">
        <f t="shared" ref="B209:B223" si="1">B208+1</f>
        <v>2086</v>
      </c>
      <c r="C209" s="111">
        <f>[3]С2.5!$BS$11</f>
        <v>0</v>
      </c>
    </row>
    <row r="210" spans="2:3" hidden="1" x14ac:dyDescent="0.2">
      <c r="B210" s="110">
        <f t="shared" si="1"/>
        <v>2087</v>
      </c>
      <c r="C210" s="111">
        <f>[3]С2.5!$BT$11</f>
        <v>0</v>
      </c>
    </row>
    <row r="211" spans="2:3" hidden="1" x14ac:dyDescent="0.2">
      <c r="B211" s="110">
        <f t="shared" si="1"/>
        <v>2088</v>
      </c>
      <c r="C211" s="111">
        <f>[3]С2.5!$BU$11</f>
        <v>0</v>
      </c>
    </row>
    <row r="212" spans="2:3" hidden="1" x14ac:dyDescent="0.2">
      <c r="B212" s="110">
        <f t="shared" si="1"/>
        <v>2089</v>
      </c>
      <c r="C212" s="111">
        <f>[3]С2.5!$BV$11</f>
        <v>0</v>
      </c>
    </row>
    <row r="213" spans="2:3" hidden="1" x14ac:dyDescent="0.2">
      <c r="B213" s="110">
        <f t="shared" si="1"/>
        <v>2090</v>
      </c>
      <c r="C213" s="111">
        <f>[3]С2.5!$BW$11</f>
        <v>0</v>
      </c>
    </row>
    <row r="214" spans="2:3" hidden="1" x14ac:dyDescent="0.2">
      <c r="B214" s="110">
        <f t="shared" si="1"/>
        <v>2091</v>
      </c>
      <c r="C214" s="111">
        <f>[3]С2.5!$BX$11</f>
        <v>0</v>
      </c>
    </row>
    <row r="215" spans="2:3" hidden="1" x14ac:dyDescent="0.2">
      <c r="B215" s="110">
        <f t="shared" si="1"/>
        <v>2092</v>
      </c>
      <c r="C215" s="111">
        <f>[3]С2.5!$BY$11</f>
        <v>0</v>
      </c>
    </row>
    <row r="216" spans="2:3" hidden="1" x14ac:dyDescent="0.2">
      <c r="B216" s="110">
        <f t="shared" si="1"/>
        <v>2093</v>
      </c>
      <c r="C216" s="111">
        <f>[3]С2.5!$BZ$11</f>
        <v>0</v>
      </c>
    </row>
    <row r="217" spans="2:3" hidden="1" x14ac:dyDescent="0.2">
      <c r="B217" s="110">
        <f t="shared" si="1"/>
        <v>2094</v>
      </c>
      <c r="C217" s="111">
        <f>[3]С2.5!$CA$11</f>
        <v>0</v>
      </c>
    </row>
    <row r="218" spans="2:3" hidden="1" x14ac:dyDescent="0.2">
      <c r="B218" s="110">
        <f t="shared" si="1"/>
        <v>2095</v>
      </c>
      <c r="C218" s="111">
        <f>[3]С2.5!$CB$11</f>
        <v>0</v>
      </c>
    </row>
    <row r="219" spans="2:3" hidden="1" x14ac:dyDescent="0.2">
      <c r="B219" s="110">
        <f t="shared" si="1"/>
        <v>2096</v>
      </c>
      <c r="C219" s="111">
        <f>[3]С2.5!$CC$11</f>
        <v>0</v>
      </c>
    </row>
    <row r="220" spans="2:3" hidden="1" x14ac:dyDescent="0.2">
      <c r="B220" s="110">
        <f t="shared" si="1"/>
        <v>2097</v>
      </c>
      <c r="C220" s="111">
        <f>[3]С2.5!$CD$11</f>
        <v>0</v>
      </c>
    </row>
    <row r="221" spans="2:3" hidden="1" x14ac:dyDescent="0.2">
      <c r="B221" s="110">
        <f t="shared" si="1"/>
        <v>2098</v>
      </c>
      <c r="C221" s="111">
        <f>[3]С2.5!$CE$11</f>
        <v>0</v>
      </c>
    </row>
    <row r="222" spans="2:3" hidden="1" x14ac:dyDescent="0.2">
      <c r="B222" s="110">
        <f t="shared" si="1"/>
        <v>2099</v>
      </c>
      <c r="C222" s="111">
        <f>[3]С2.5!$CF$11</f>
        <v>0</v>
      </c>
    </row>
    <row r="223" spans="2:3" ht="13.5" hidden="1" thickBot="1" x14ac:dyDescent="0.25">
      <c r="B223" s="112">
        <f t="shared" si="1"/>
        <v>2100</v>
      </c>
      <c r="C223" s="113">
        <f>[3]С2.5!$CG$11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6" width="9.140625" style="2"/>
    <col min="247" max="247" width="3.570312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570312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570312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570312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570312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570312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570312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570312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570312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570312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570312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570312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570312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570312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570312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570312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570312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570312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570312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570312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570312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570312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570312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570312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570312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570312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570312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570312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570312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570312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570312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570312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570312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570312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570312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570312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570312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570312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570312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570312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570312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570312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570312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570312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570312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570312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570312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570312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570312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570312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570312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570312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570312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570312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570312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570312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570312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570312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570312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570312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570312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570312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570312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[4]И1!D13</f>
        <v>Субъект Российской Федерации</v>
      </c>
      <c r="C4" s="10" t="str">
        <f>[4]И1!E13</f>
        <v>Новосибирская область</v>
      </c>
    </row>
    <row r="5" spans="1:3" ht="38.25" x14ac:dyDescent="0.2">
      <c r="A5" s="8"/>
      <c r="B5" s="9" t="str">
        <f>[4]И1!D14</f>
        <v>Тип муниципального образования (выберите из списка)</v>
      </c>
      <c r="C5" s="10" t="str">
        <f>[4]И1!E14</f>
        <v>село Бажинск, Маслянинский муниципальный район</v>
      </c>
    </row>
    <row r="6" spans="1:3" x14ac:dyDescent="0.2">
      <c r="A6" s="8"/>
      <c r="B6" s="9" t="str">
        <f>IF([4]И1!E15="","",[4]И1!D15)</f>
        <v/>
      </c>
      <c r="C6" s="10" t="str">
        <f>IF([4]И1!E15="","",[4]И1!E15)</f>
        <v/>
      </c>
    </row>
    <row r="7" spans="1:3" x14ac:dyDescent="0.2">
      <c r="A7" s="8"/>
      <c r="B7" s="9" t="str">
        <f>[4]И1!D16</f>
        <v>Код ОКТМО</v>
      </c>
      <c r="C7" s="11" t="str">
        <f>[4]И1!E16</f>
        <v>50636404101</v>
      </c>
    </row>
    <row r="8" spans="1:3" x14ac:dyDescent="0.2">
      <c r="A8" s="8"/>
      <c r="B8" s="12" t="str">
        <f>[4]И1!D17</f>
        <v>Система теплоснабжения</v>
      </c>
      <c r="C8" s="13">
        <f>[4]И1!E17</f>
        <v>0</v>
      </c>
    </row>
    <row r="9" spans="1:3" x14ac:dyDescent="0.2">
      <c r="A9" s="8"/>
      <c r="B9" s="9" t="str">
        <f>[4]И1!D8</f>
        <v>Период регулирования (i)-й</v>
      </c>
      <c r="C9" s="14">
        <f>[4]И1!E8</f>
        <v>2024</v>
      </c>
    </row>
    <row r="10" spans="1:3" x14ac:dyDescent="0.2">
      <c r="A10" s="8"/>
      <c r="B10" s="9" t="str">
        <f>[4]И1!D9</f>
        <v>Период регулирования (i-1)-й</v>
      </c>
      <c r="C10" s="14">
        <f>[4]И1!E9</f>
        <v>2023</v>
      </c>
    </row>
    <row r="11" spans="1:3" x14ac:dyDescent="0.2">
      <c r="A11" s="8"/>
      <c r="B11" s="9" t="str">
        <f>[4]И1!D10</f>
        <v>Период регулирования (i-2)-й</v>
      </c>
      <c r="C11" s="14">
        <f>[4]И1!E10</f>
        <v>2022</v>
      </c>
    </row>
    <row r="12" spans="1:3" x14ac:dyDescent="0.2">
      <c r="A12" s="8"/>
      <c r="B12" s="9" t="str">
        <f>[4]И1!D11</f>
        <v>Базовый год (б)</v>
      </c>
      <c r="C12" s="14">
        <f>[4]И1!E11</f>
        <v>2019</v>
      </c>
    </row>
    <row r="13" spans="1:3" ht="38.25" x14ac:dyDescent="0.2">
      <c r="A13" s="8"/>
      <c r="B13" s="9" t="str">
        <f>[4]И1!D18</f>
        <v>Вид топлива, использование которого преобладает в системе теплоснабжения</v>
      </c>
      <c r="C13" s="15" t="str">
        <f>[4]С1.1!E13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3677.1464074473206</v>
      </c>
    </row>
    <row r="18" spans="1:3" ht="42.75" x14ac:dyDescent="0.2">
      <c r="A18" s="22" t="s">
        <v>9</v>
      </c>
      <c r="B18" s="25" t="s">
        <v>10</v>
      </c>
      <c r="C18" s="26">
        <f>[4]С1!F12</f>
        <v>688.02584870865451</v>
      </c>
    </row>
    <row r="19" spans="1:3" ht="42.75" x14ac:dyDescent="0.2">
      <c r="A19" s="22" t="s">
        <v>11</v>
      </c>
      <c r="B19" s="25" t="s">
        <v>12</v>
      </c>
      <c r="C19" s="26">
        <f>[4]С2!F12</f>
        <v>1992.3110795724281</v>
      </c>
    </row>
    <row r="20" spans="1:3" ht="30" x14ac:dyDescent="0.2">
      <c r="A20" s="22" t="s">
        <v>13</v>
      </c>
      <c r="B20" s="25" t="s">
        <v>14</v>
      </c>
      <c r="C20" s="26">
        <f>[4]С3!F12</f>
        <v>473.57953306383126</v>
      </c>
    </row>
    <row r="21" spans="1:3" ht="42.75" x14ac:dyDescent="0.2">
      <c r="A21" s="22" t="s">
        <v>15</v>
      </c>
      <c r="B21" s="25" t="s">
        <v>16</v>
      </c>
      <c r="C21" s="26">
        <f>[4]С4!F12</f>
        <v>451.12903615245915</v>
      </c>
    </row>
    <row r="22" spans="1:3" ht="30" x14ac:dyDescent="0.2">
      <c r="A22" s="22" t="s">
        <v>17</v>
      </c>
      <c r="B22" s="25" t="s">
        <v>18</v>
      </c>
      <c r="C22" s="26">
        <f>[4]С5!F12</f>
        <v>72.100909949947464</v>
      </c>
    </row>
    <row r="23" spans="1:3" ht="43.5" thickBot="1" x14ac:dyDescent="0.25">
      <c r="A23" s="27" t="s">
        <v>19</v>
      </c>
      <c r="B23" s="140" t="s">
        <v>20</v>
      </c>
      <c r="C23" s="28" t="str">
        <f>[4]С6!F12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[4]С1.1!E16</f>
        <v>5100</v>
      </c>
    </row>
    <row r="29" spans="1:3" ht="42.75" x14ac:dyDescent="0.2">
      <c r="A29" s="22" t="s">
        <v>11</v>
      </c>
      <c r="B29" s="33" t="s">
        <v>23</v>
      </c>
      <c r="C29" s="34">
        <f>[4]С1.1!E27</f>
        <v>3091.33</v>
      </c>
    </row>
    <row r="30" spans="1:3" ht="17.25" x14ac:dyDescent="0.2">
      <c r="A30" s="22" t="s">
        <v>13</v>
      </c>
      <c r="B30" s="33" t="s">
        <v>24</v>
      </c>
      <c r="C30" s="35">
        <f>[4]С1.1!E19</f>
        <v>-0.19900000000000001</v>
      </c>
    </row>
    <row r="31" spans="1:3" ht="17.25" x14ac:dyDescent="0.2">
      <c r="A31" s="22" t="s">
        <v>15</v>
      </c>
      <c r="B31" s="33" t="s">
        <v>25</v>
      </c>
      <c r="C31" s="35">
        <f>[4]С1.1!E20</f>
        <v>5.7000000000000002E-2</v>
      </c>
    </row>
    <row r="32" spans="1:3" ht="30" x14ac:dyDescent="0.2">
      <c r="A32" s="22" t="s">
        <v>17</v>
      </c>
      <c r="B32" s="36" t="s">
        <v>26</v>
      </c>
      <c r="C32" s="37">
        <f>[4]С1!F13</f>
        <v>176.4</v>
      </c>
    </row>
    <row r="33" spans="1:3" x14ac:dyDescent="0.2">
      <c r="A33" s="22" t="s">
        <v>19</v>
      </c>
      <c r="B33" s="36" t="s">
        <v>27</v>
      </c>
      <c r="C33" s="38">
        <f>[4]С1!F16</f>
        <v>7000</v>
      </c>
    </row>
    <row r="34" spans="1:3" ht="14.25" x14ac:dyDescent="0.2">
      <c r="A34" s="22" t="s">
        <v>28</v>
      </c>
      <c r="B34" s="39" t="s">
        <v>29</v>
      </c>
      <c r="C34" s="40">
        <f>[4]С1!F17</f>
        <v>0.72857142857142854</v>
      </c>
    </row>
    <row r="35" spans="1:3" ht="15.75" x14ac:dyDescent="0.2">
      <c r="A35" s="41" t="s">
        <v>30</v>
      </c>
      <c r="B35" s="42" t="s">
        <v>31</v>
      </c>
      <c r="C35" s="40">
        <f>[4]С1!F20</f>
        <v>21.588411179999994</v>
      </c>
    </row>
    <row r="36" spans="1:3" ht="15.75" x14ac:dyDescent="0.2">
      <c r="A36" s="41" t="s">
        <v>32</v>
      </c>
      <c r="B36" s="43" t="s">
        <v>33</v>
      </c>
      <c r="C36" s="40">
        <f>[4]С1!F21</f>
        <v>20.818139999999996</v>
      </c>
    </row>
    <row r="37" spans="1:3" ht="14.25" x14ac:dyDescent="0.2">
      <c r="A37" s="41" t="s">
        <v>34</v>
      </c>
      <c r="B37" s="44" t="s">
        <v>35</v>
      </c>
      <c r="C37" s="40">
        <f>[4]С1!F22</f>
        <v>1.0369999999999999</v>
      </c>
    </row>
    <row r="38" spans="1:3" ht="53.25" thickBot="1" x14ac:dyDescent="0.25">
      <c r="A38" s="27" t="s">
        <v>36</v>
      </c>
      <c r="B38" s="45" t="s">
        <v>37</v>
      </c>
      <c r="C38" s="46">
        <f>[4]С1!F23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[4]С2.1!E12</f>
        <v>V</v>
      </c>
    </row>
    <row r="42" spans="1:3" ht="25.5" x14ac:dyDescent="0.2">
      <c r="A42" s="22" t="s">
        <v>42</v>
      </c>
      <c r="B42" s="33" t="s">
        <v>43</v>
      </c>
      <c r="C42" s="51" t="str">
        <f>[4]С2.1!E13</f>
        <v>6 и менее баллов</v>
      </c>
    </row>
    <row r="43" spans="1:3" ht="25.5" x14ac:dyDescent="0.2">
      <c r="A43" s="22" t="s">
        <v>44</v>
      </c>
      <c r="B43" s="33" t="s">
        <v>45</v>
      </c>
      <c r="C43" s="51" t="str">
        <f>[4]С2.1!E14</f>
        <v>от 200 до 500</v>
      </c>
    </row>
    <row r="44" spans="1:3" ht="25.5" x14ac:dyDescent="0.2">
      <c r="A44" s="22" t="s">
        <v>46</v>
      </c>
      <c r="B44" s="33" t="s">
        <v>47</v>
      </c>
      <c r="C44" s="52" t="str">
        <f>[4]С2.1!E15</f>
        <v>нет</v>
      </c>
    </row>
    <row r="45" spans="1:3" ht="30" x14ac:dyDescent="0.2">
      <c r="A45" s="22" t="s">
        <v>48</v>
      </c>
      <c r="B45" s="33" t="s">
        <v>49</v>
      </c>
      <c r="C45" s="34">
        <f>[4]С2!F18</f>
        <v>35106.652004551666</v>
      </c>
    </row>
    <row r="46" spans="1:3" ht="30" x14ac:dyDescent="0.2">
      <c r="A46" s="22" t="s">
        <v>50</v>
      </c>
      <c r="B46" s="53" t="s">
        <v>51</v>
      </c>
      <c r="C46" s="34">
        <f>IF([4]С2!F19&gt;0,[4]С2!F19,[4]С2!F20)</f>
        <v>23441.524932855718</v>
      </c>
    </row>
    <row r="47" spans="1:3" ht="25.5" x14ac:dyDescent="0.2">
      <c r="A47" s="22" t="s">
        <v>52</v>
      </c>
      <c r="B47" s="54" t="s">
        <v>53</v>
      </c>
      <c r="C47" s="34">
        <f>[4]С2.1!E19</f>
        <v>-37</v>
      </c>
    </row>
    <row r="48" spans="1:3" ht="25.5" x14ac:dyDescent="0.2">
      <c r="A48" s="22" t="s">
        <v>54</v>
      </c>
      <c r="B48" s="54" t="s">
        <v>55</v>
      </c>
      <c r="C48" s="34" t="str">
        <f>[4]С2.1!E22</f>
        <v>нет</v>
      </c>
    </row>
    <row r="49" spans="1:3" ht="38.25" x14ac:dyDescent="0.2">
      <c r="A49" s="22" t="s">
        <v>56</v>
      </c>
      <c r="B49" s="55" t="s">
        <v>57</v>
      </c>
      <c r="C49" s="34">
        <f>[4]С2.2!E10</f>
        <v>1287</v>
      </c>
    </row>
    <row r="50" spans="1:3" ht="25.5" x14ac:dyDescent="0.2">
      <c r="A50" s="22" t="s">
        <v>58</v>
      </c>
      <c r="B50" s="56" t="s">
        <v>59</v>
      </c>
      <c r="C50" s="34">
        <f>[4]С2.2!E12</f>
        <v>5.97</v>
      </c>
    </row>
    <row r="51" spans="1:3" ht="52.5" x14ac:dyDescent="0.2">
      <c r="A51" s="22" t="s">
        <v>60</v>
      </c>
      <c r="B51" s="57" t="s">
        <v>61</v>
      </c>
      <c r="C51" s="34">
        <f>[4]С2.2!E13</f>
        <v>1</v>
      </c>
    </row>
    <row r="52" spans="1:3" ht="27.75" x14ac:dyDescent="0.2">
      <c r="A52" s="22" t="s">
        <v>62</v>
      </c>
      <c r="B52" s="56" t="s">
        <v>63</v>
      </c>
      <c r="C52" s="34">
        <f>[4]С2.2!E14</f>
        <v>12104</v>
      </c>
    </row>
    <row r="53" spans="1:3" ht="25.5" x14ac:dyDescent="0.2">
      <c r="A53" s="22" t="s">
        <v>64</v>
      </c>
      <c r="B53" s="57" t="s">
        <v>65</v>
      </c>
      <c r="C53" s="35">
        <f>[4]С2.2!E15</f>
        <v>4.8000000000000001E-2</v>
      </c>
    </row>
    <row r="54" spans="1:3" x14ac:dyDescent="0.2">
      <c r="A54" s="22" t="s">
        <v>66</v>
      </c>
      <c r="B54" s="57" t="s">
        <v>67</v>
      </c>
      <c r="C54" s="34">
        <f>[4]С2.2!E16</f>
        <v>1</v>
      </c>
    </row>
    <row r="55" spans="1:3" ht="15.75" x14ac:dyDescent="0.2">
      <c r="A55" s="22" t="s">
        <v>68</v>
      </c>
      <c r="B55" s="58" t="s">
        <v>69</v>
      </c>
      <c r="C55" s="34">
        <f>[4]С2!F21</f>
        <v>1</v>
      </c>
    </row>
    <row r="56" spans="1:3" ht="30" x14ac:dyDescent="0.2">
      <c r="A56" s="59" t="s">
        <v>70</v>
      </c>
      <c r="B56" s="33" t="s">
        <v>71</v>
      </c>
      <c r="C56" s="34">
        <f>[4]С2!F13</f>
        <v>183796.83936385796</v>
      </c>
    </row>
    <row r="57" spans="1:3" ht="30" x14ac:dyDescent="0.2">
      <c r="A57" s="59" t="s">
        <v>72</v>
      </c>
      <c r="B57" s="58" t="s">
        <v>73</v>
      </c>
      <c r="C57" s="34">
        <f>[4]С2!F14</f>
        <v>113455</v>
      </c>
    </row>
    <row r="58" spans="1:3" ht="15.75" x14ac:dyDescent="0.2">
      <c r="A58" s="59" t="s">
        <v>74</v>
      </c>
      <c r="B58" s="60" t="s">
        <v>75</v>
      </c>
      <c r="C58" s="40">
        <f>[4]С2!F15</f>
        <v>1.071</v>
      </c>
    </row>
    <row r="59" spans="1:3" ht="15.75" x14ac:dyDescent="0.2">
      <c r="A59" s="59" t="s">
        <v>76</v>
      </c>
      <c r="B59" s="60" t="s">
        <v>77</v>
      </c>
      <c r="C59" s="40">
        <f>[4]С2!F16</f>
        <v>1</v>
      </c>
    </row>
    <row r="60" spans="1:3" ht="17.25" x14ac:dyDescent="0.2">
      <c r="A60" s="59" t="s">
        <v>78</v>
      </c>
      <c r="B60" s="58" t="s">
        <v>79</v>
      </c>
      <c r="C60" s="34">
        <f>[4]С2!F17</f>
        <v>1.01</v>
      </c>
    </row>
    <row r="61" spans="1:3" s="63" customFormat="1" ht="14.25" x14ac:dyDescent="0.2">
      <c r="A61" s="59" t="s">
        <v>80</v>
      </c>
      <c r="B61" s="61" t="s">
        <v>81</v>
      </c>
      <c r="C61" s="62">
        <f>[4]С2!F33</f>
        <v>10</v>
      </c>
    </row>
    <row r="62" spans="1:3" ht="30" x14ac:dyDescent="0.2">
      <c r="A62" s="59" t="s">
        <v>82</v>
      </c>
      <c r="B62" s="64" t="s">
        <v>83</v>
      </c>
      <c r="C62" s="34">
        <f>[4]С2!F26</f>
        <v>1732.0347562066397</v>
      </c>
    </row>
    <row r="63" spans="1:3" ht="17.25" x14ac:dyDescent="0.2">
      <c r="A63" s="59" t="s">
        <v>84</v>
      </c>
      <c r="B63" s="53" t="s">
        <v>85</v>
      </c>
      <c r="C63" s="34">
        <f>[4]С2!F27</f>
        <v>0.27536184199999997</v>
      </c>
    </row>
    <row r="64" spans="1:3" ht="17.25" x14ac:dyDescent="0.2">
      <c r="A64" s="59" t="s">
        <v>86</v>
      </c>
      <c r="B64" s="58" t="s">
        <v>87</v>
      </c>
      <c r="C64" s="62">
        <f>[4]С2!F28</f>
        <v>4200</v>
      </c>
    </row>
    <row r="65" spans="1:3" ht="42.75" x14ac:dyDescent="0.2">
      <c r="A65" s="59" t="s">
        <v>88</v>
      </c>
      <c r="B65" s="33" t="s">
        <v>89</v>
      </c>
      <c r="C65" s="34">
        <f>[4]С2!F22</f>
        <v>38698.422798410109</v>
      </c>
    </row>
    <row r="66" spans="1:3" ht="30" x14ac:dyDescent="0.2">
      <c r="A66" s="59" t="s">
        <v>90</v>
      </c>
      <c r="B66" s="60" t="s">
        <v>91</v>
      </c>
      <c r="C66" s="34">
        <f>[4]С2!F23</f>
        <v>1990</v>
      </c>
    </row>
    <row r="67" spans="1:3" ht="30" x14ac:dyDescent="0.2">
      <c r="A67" s="59" t="s">
        <v>92</v>
      </c>
      <c r="B67" s="53" t="s">
        <v>93</v>
      </c>
      <c r="C67" s="34">
        <f>[4]С2.1!E27</f>
        <v>14307.876789999998</v>
      </c>
    </row>
    <row r="68" spans="1:3" ht="38.25" x14ac:dyDescent="0.2">
      <c r="A68" s="59" t="s">
        <v>94</v>
      </c>
      <c r="B68" s="65" t="s">
        <v>95</v>
      </c>
      <c r="C68" s="52">
        <f>[4]С2.3!E21</f>
        <v>0</v>
      </c>
    </row>
    <row r="69" spans="1:3" ht="25.5" x14ac:dyDescent="0.2">
      <c r="A69" s="59" t="s">
        <v>96</v>
      </c>
      <c r="B69" s="66" t="s">
        <v>97</v>
      </c>
      <c r="C69" s="67">
        <f>[4]С2.3!E11</f>
        <v>9.89</v>
      </c>
    </row>
    <row r="70" spans="1:3" ht="25.5" x14ac:dyDescent="0.2">
      <c r="A70" s="59" t="s">
        <v>98</v>
      </c>
      <c r="B70" s="66" t="s">
        <v>99</v>
      </c>
      <c r="C70" s="62">
        <f>[4]С2.3!E13</f>
        <v>300</v>
      </c>
    </row>
    <row r="71" spans="1:3" ht="25.5" x14ac:dyDescent="0.2">
      <c r="A71" s="59" t="s">
        <v>100</v>
      </c>
      <c r="B71" s="65" t="s">
        <v>101</v>
      </c>
      <c r="C71" s="68">
        <f>IF([4]С2.3!E22&gt;0,[4]С2.3!E22,[4]С2.3!E14)</f>
        <v>61211</v>
      </c>
    </row>
    <row r="72" spans="1:3" ht="38.25" x14ac:dyDescent="0.2">
      <c r="A72" s="59" t="s">
        <v>102</v>
      </c>
      <c r="B72" s="65" t="s">
        <v>103</v>
      </c>
      <c r="C72" s="68">
        <f>IF([4]С2.3!E23&gt;0,[4]С2.3!E23,[4]С2.3!E15)</f>
        <v>45675</v>
      </c>
    </row>
    <row r="73" spans="1:3" ht="30" x14ac:dyDescent="0.2">
      <c r="A73" s="59" t="s">
        <v>104</v>
      </c>
      <c r="B73" s="53" t="s">
        <v>105</v>
      </c>
      <c r="C73" s="34">
        <f>[4]С2.1!E28</f>
        <v>9541.9567200000001</v>
      </c>
    </row>
    <row r="74" spans="1:3" ht="38.25" x14ac:dyDescent="0.2">
      <c r="A74" s="59" t="s">
        <v>106</v>
      </c>
      <c r="B74" s="65" t="s">
        <v>107</v>
      </c>
      <c r="C74" s="52">
        <f>[4]С2.3!E25</f>
        <v>0</v>
      </c>
    </row>
    <row r="75" spans="1:3" ht="25.5" x14ac:dyDescent="0.2">
      <c r="A75" s="59" t="s">
        <v>108</v>
      </c>
      <c r="B75" s="66" t="s">
        <v>109</v>
      </c>
      <c r="C75" s="67">
        <f>[4]С2.3!E12</f>
        <v>0.56000000000000005</v>
      </c>
    </row>
    <row r="76" spans="1:3" ht="25.5" x14ac:dyDescent="0.2">
      <c r="A76" s="59" t="s">
        <v>110</v>
      </c>
      <c r="B76" s="66" t="s">
        <v>99</v>
      </c>
      <c r="C76" s="62">
        <f>[4]С2.3!E13</f>
        <v>300</v>
      </c>
    </row>
    <row r="77" spans="1:3" ht="25.5" x14ac:dyDescent="0.2">
      <c r="A77" s="59" t="s">
        <v>111</v>
      </c>
      <c r="B77" s="69" t="s">
        <v>112</v>
      </c>
      <c r="C77" s="68">
        <f>IF([4]С2.3!E26&gt;0,[4]С2.3!E26,[4]С2.3!E16)</f>
        <v>65637</v>
      </c>
    </row>
    <row r="78" spans="1:3" ht="38.25" x14ac:dyDescent="0.2">
      <c r="A78" s="59" t="s">
        <v>113</v>
      </c>
      <c r="B78" s="69" t="s">
        <v>114</v>
      </c>
      <c r="C78" s="68">
        <f>IF([4]С2.3!E27&gt;0,[4]С2.3!E27,[4]С2.3!E17)</f>
        <v>31684</v>
      </c>
    </row>
    <row r="79" spans="1:3" ht="17.25" x14ac:dyDescent="0.2">
      <c r="A79" s="59" t="s">
        <v>115</v>
      </c>
      <c r="B79" s="33" t="s">
        <v>116</v>
      </c>
      <c r="C79" s="35">
        <f>[4]С2!F29</f>
        <v>9.5962865259740182E-2</v>
      </c>
    </row>
    <row r="80" spans="1:3" ht="30" x14ac:dyDescent="0.2">
      <c r="A80" s="59" t="s">
        <v>117</v>
      </c>
      <c r="B80" s="53" t="s">
        <v>118</v>
      </c>
      <c r="C80" s="70">
        <f>[4]С2!F30</f>
        <v>8.4029304029304031E-2</v>
      </c>
    </row>
    <row r="81" spans="1:3" ht="17.25" x14ac:dyDescent="0.2">
      <c r="A81" s="59" t="s">
        <v>119</v>
      </c>
      <c r="B81" s="71" t="s">
        <v>120</v>
      </c>
      <c r="C81" s="35">
        <f>[4]С2!F31</f>
        <v>0.13880000000000001</v>
      </c>
    </row>
    <row r="82" spans="1:3" s="63" customFormat="1" ht="18" thickBot="1" x14ac:dyDescent="0.25">
      <c r="A82" s="72" t="s">
        <v>121</v>
      </c>
      <c r="B82" s="73" t="s">
        <v>122</v>
      </c>
      <c r="C82" s="74">
        <f>[4]С2!F32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[4]С3!F14</f>
        <v>6075.6875084088233</v>
      </c>
    </row>
    <row r="86" spans="1:3" s="63" customFormat="1" ht="42.75" x14ac:dyDescent="0.2">
      <c r="A86" s="77" t="s">
        <v>127</v>
      </c>
      <c r="B86" s="53" t="s">
        <v>128</v>
      </c>
      <c r="C86" s="78">
        <f>[4]С3!F15</f>
        <v>0.2</v>
      </c>
    </row>
    <row r="87" spans="1:3" s="63" customFormat="1" ht="14.25" x14ac:dyDescent="0.2">
      <c r="A87" s="77" t="s">
        <v>129</v>
      </c>
      <c r="B87" s="79" t="s">
        <v>130</v>
      </c>
      <c r="C87" s="62">
        <f>[4]С3!F18</f>
        <v>15</v>
      </c>
    </row>
    <row r="88" spans="1:3" s="63" customFormat="1" ht="17.25" x14ac:dyDescent="0.2">
      <c r="A88" s="77" t="s">
        <v>131</v>
      </c>
      <c r="B88" s="33" t="s">
        <v>132</v>
      </c>
      <c r="C88" s="34">
        <f>[4]С3!F19</f>
        <v>3778.1614077800232</v>
      </c>
    </row>
    <row r="89" spans="1:3" s="63" customFormat="1" ht="55.5" x14ac:dyDescent="0.2">
      <c r="A89" s="77" t="s">
        <v>133</v>
      </c>
      <c r="B89" s="53" t="s">
        <v>134</v>
      </c>
      <c r="C89" s="80">
        <f>[4]С3!F20</f>
        <v>2.1999999999999999E-2</v>
      </c>
    </row>
    <row r="90" spans="1:3" s="63" customFormat="1" ht="14.25" x14ac:dyDescent="0.2">
      <c r="A90" s="77" t="s">
        <v>135</v>
      </c>
      <c r="B90" s="58" t="s">
        <v>81</v>
      </c>
      <c r="C90" s="62">
        <f>[4]С3!F21</f>
        <v>10</v>
      </c>
    </row>
    <row r="91" spans="1:3" s="63" customFormat="1" ht="17.25" x14ac:dyDescent="0.2">
      <c r="A91" s="77" t="s">
        <v>136</v>
      </c>
      <c r="B91" s="33" t="s">
        <v>137</v>
      </c>
      <c r="C91" s="34">
        <f>[4]С3!F22</f>
        <v>5.1961042686199193</v>
      </c>
    </row>
    <row r="92" spans="1:3" s="63" customFormat="1" ht="55.5" x14ac:dyDescent="0.2">
      <c r="A92" s="77" t="s">
        <v>138</v>
      </c>
      <c r="B92" s="53" t="s">
        <v>139</v>
      </c>
      <c r="C92" s="80">
        <f>[4]С3!F23</f>
        <v>3.0000000000000001E-3</v>
      </c>
    </row>
    <row r="93" spans="1:3" s="63" customFormat="1" ht="27.75" thickBot="1" x14ac:dyDescent="0.25">
      <c r="A93" s="81" t="s">
        <v>140</v>
      </c>
      <c r="B93" s="82" t="s">
        <v>141</v>
      </c>
      <c r="C93" s="83">
        <f>[4]С3!F24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[4]С4!F16</f>
        <v>1652.5</v>
      </c>
    </row>
    <row r="97" spans="1:3" ht="30" x14ac:dyDescent="0.2">
      <c r="A97" s="59" t="s">
        <v>146</v>
      </c>
      <c r="B97" s="58" t="s">
        <v>147</v>
      </c>
      <c r="C97" s="34">
        <f>[4]С4!F17</f>
        <v>73547</v>
      </c>
    </row>
    <row r="98" spans="1:3" ht="17.25" x14ac:dyDescent="0.2">
      <c r="A98" s="59" t="s">
        <v>148</v>
      </c>
      <c r="B98" s="58" t="s">
        <v>149</v>
      </c>
      <c r="C98" s="40">
        <f>[4]С4!F18</f>
        <v>0.02</v>
      </c>
    </row>
    <row r="99" spans="1:3" ht="30" x14ac:dyDescent="0.2">
      <c r="A99" s="59" t="s">
        <v>150</v>
      </c>
      <c r="B99" s="58" t="s">
        <v>151</v>
      </c>
      <c r="C99" s="34">
        <f>[4]С4!F19</f>
        <v>12104</v>
      </c>
    </row>
    <row r="100" spans="1:3" ht="28.5" x14ac:dyDescent="0.2">
      <c r="A100" s="59" t="s">
        <v>152</v>
      </c>
      <c r="B100" s="58" t="s">
        <v>153</v>
      </c>
      <c r="C100" s="40">
        <f>[4]С4!F20</f>
        <v>1.4999999999999999E-2</v>
      </c>
    </row>
    <row r="101" spans="1:3" ht="30" x14ac:dyDescent="0.2">
      <c r="A101" s="59" t="s">
        <v>154</v>
      </c>
      <c r="B101" s="33" t="s">
        <v>155</v>
      </c>
      <c r="C101" s="34">
        <f>[4]С4!F21</f>
        <v>1933.1949342509995</v>
      </c>
    </row>
    <row r="102" spans="1:3" ht="24" customHeight="1" x14ac:dyDescent="0.2">
      <c r="A102" s="59" t="s">
        <v>156</v>
      </c>
      <c r="B102" s="53" t="s">
        <v>157</v>
      </c>
      <c r="C102" s="85">
        <f>IF([4]С4.2!F8="да",[4]С4.2!D21,[4]С4.2!D15)</f>
        <v>0</v>
      </c>
    </row>
    <row r="103" spans="1:3" ht="68.25" x14ac:dyDescent="0.2">
      <c r="A103" s="59" t="s">
        <v>158</v>
      </c>
      <c r="B103" s="53" t="s">
        <v>159</v>
      </c>
      <c r="C103" s="34">
        <f>[4]С4!F22</f>
        <v>3.6112641666666665</v>
      </c>
    </row>
    <row r="104" spans="1:3" ht="30" x14ac:dyDescent="0.2">
      <c r="A104" s="59" t="s">
        <v>160</v>
      </c>
      <c r="B104" s="58" t="s">
        <v>161</v>
      </c>
      <c r="C104" s="34">
        <f>[4]С4!F23</f>
        <v>180</v>
      </c>
    </row>
    <row r="105" spans="1:3" ht="14.25" x14ac:dyDescent="0.2">
      <c r="A105" s="59" t="s">
        <v>162</v>
      </c>
      <c r="B105" s="53" t="s">
        <v>163</v>
      </c>
      <c r="C105" s="34">
        <f>[4]С4!F24</f>
        <v>8497.1999999999989</v>
      </c>
    </row>
    <row r="106" spans="1:3" ht="14.25" x14ac:dyDescent="0.2">
      <c r="A106" s="59" t="s">
        <v>164</v>
      </c>
      <c r="B106" s="58" t="s">
        <v>165</v>
      </c>
      <c r="C106" s="40">
        <f>[4]С4!F25</f>
        <v>0.35</v>
      </c>
    </row>
    <row r="107" spans="1:3" ht="17.25" x14ac:dyDescent="0.2">
      <c r="A107" s="59" t="s">
        <v>166</v>
      </c>
      <c r="B107" s="33" t="s">
        <v>167</v>
      </c>
      <c r="C107" s="34">
        <f>[4]С4!F26</f>
        <v>103.271175</v>
      </c>
    </row>
    <row r="108" spans="1:3" ht="25.5" x14ac:dyDescent="0.2">
      <c r="A108" s="59" t="s">
        <v>168</v>
      </c>
      <c r="B108" s="53" t="s">
        <v>95</v>
      </c>
      <c r="C108" s="85">
        <f>[4]С4.3!E16</f>
        <v>0</v>
      </c>
    </row>
    <row r="109" spans="1:3" ht="25.5" x14ac:dyDescent="0.2">
      <c r="A109" s="59" t="s">
        <v>169</v>
      </c>
      <c r="B109" s="53" t="s">
        <v>170</v>
      </c>
      <c r="C109" s="34">
        <f>[4]С4.3!E17</f>
        <v>27.058333333333334</v>
      </c>
    </row>
    <row r="110" spans="1:3" ht="38.25" x14ac:dyDescent="0.2">
      <c r="A110" s="59" t="s">
        <v>171</v>
      </c>
      <c r="B110" s="53" t="s">
        <v>107</v>
      </c>
      <c r="C110" s="85">
        <f>[4]С4.3!E18</f>
        <v>0</v>
      </c>
    </row>
    <row r="111" spans="1:3" x14ac:dyDescent="0.2">
      <c r="A111" s="59" t="s">
        <v>172</v>
      </c>
      <c r="B111" s="53" t="s">
        <v>173</v>
      </c>
      <c r="C111" s="34">
        <f>[4]С4.3!E19</f>
        <v>41.06666666666667</v>
      </c>
    </row>
    <row r="112" spans="1:3" x14ac:dyDescent="0.2">
      <c r="A112" s="59" t="s">
        <v>174</v>
      </c>
      <c r="B112" s="58" t="s">
        <v>175</v>
      </c>
      <c r="C112" s="34">
        <f>[4]С4.3!E11</f>
        <v>1871</v>
      </c>
    </row>
    <row r="113" spans="1:3" x14ac:dyDescent="0.2">
      <c r="A113" s="59" t="s">
        <v>176</v>
      </c>
      <c r="B113" s="58" t="s">
        <v>177</v>
      </c>
      <c r="C113" s="52">
        <f>[4]С4.3!E12</f>
        <v>1636</v>
      </c>
    </row>
    <row r="114" spans="1:3" x14ac:dyDescent="0.2">
      <c r="A114" s="59" t="s">
        <v>178</v>
      </c>
      <c r="B114" s="58" t="s">
        <v>179</v>
      </c>
      <c r="C114" s="52">
        <f>[4]С4.3!E13</f>
        <v>204</v>
      </c>
    </row>
    <row r="115" spans="1:3" ht="30" x14ac:dyDescent="0.2">
      <c r="A115" s="59" t="s">
        <v>180</v>
      </c>
      <c r="B115" s="33" t="s">
        <v>181</v>
      </c>
      <c r="C115" s="34">
        <f>[4]С4!F27</f>
        <v>1413.5806587229636</v>
      </c>
    </row>
    <row r="116" spans="1:3" ht="25.5" x14ac:dyDescent="0.2">
      <c r="A116" s="59" t="s">
        <v>182</v>
      </c>
      <c r="B116" s="53" t="s">
        <v>183</v>
      </c>
      <c r="C116" s="34">
        <f>[4]С4!F28</f>
        <v>1085.6994306627985</v>
      </c>
    </row>
    <row r="117" spans="1:3" ht="42.75" x14ac:dyDescent="0.2">
      <c r="A117" s="59" t="s">
        <v>184</v>
      </c>
      <c r="B117" s="53" t="s">
        <v>185</v>
      </c>
      <c r="C117" s="34">
        <f>[4]С4!F29</f>
        <v>327.8812280601652</v>
      </c>
    </row>
    <row r="118" spans="1:3" ht="30" x14ac:dyDescent="0.2">
      <c r="A118" s="59" t="s">
        <v>186</v>
      </c>
      <c r="B118" s="39" t="s">
        <v>187</v>
      </c>
      <c r="C118" s="34">
        <f>[4]С4!F30</f>
        <v>1749.9575083834429</v>
      </c>
    </row>
    <row r="119" spans="1:3" ht="42.75" x14ac:dyDescent="0.2">
      <c r="A119" s="59" t="s">
        <v>188</v>
      </c>
      <c r="B119" s="86" t="s">
        <v>189</v>
      </c>
      <c r="C119" s="34">
        <f>[4]С4!F33</f>
        <v>1019.6799719424911</v>
      </c>
    </row>
    <row r="120" spans="1:3" ht="30" x14ac:dyDescent="0.2">
      <c r="A120" s="59" t="s">
        <v>190</v>
      </c>
      <c r="B120" s="87" t="s">
        <v>191</v>
      </c>
      <c r="C120" s="34">
        <f>[4]С4!F35</f>
        <v>17.040680999999999</v>
      </c>
    </row>
    <row r="121" spans="1:3" ht="14.25" x14ac:dyDescent="0.2">
      <c r="A121" s="59" t="s">
        <v>192</v>
      </c>
      <c r="B121" s="56" t="s">
        <v>193</v>
      </c>
      <c r="C121" s="34">
        <f>[4]С4!F36</f>
        <v>14319.9</v>
      </c>
    </row>
    <row r="122" spans="1:3" ht="28.5" thickBot="1" x14ac:dyDescent="0.25">
      <c r="A122" s="72" t="s">
        <v>194</v>
      </c>
      <c r="B122" s="88" t="s">
        <v>195</v>
      </c>
      <c r="C122" s="83">
        <f>[4]С4!F37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[4]С5!F17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[4]С2!F37</f>
        <v>20.818139999999996</v>
      </c>
    </row>
    <row r="136" spans="1:3" ht="14.25" x14ac:dyDescent="0.2">
      <c r="A136" s="59" t="s">
        <v>217</v>
      </c>
      <c r="B136" s="101" t="s">
        <v>218</v>
      </c>
      <c r="C136" s="34">
        <f>[4]С2!F38</f>
        <v>7</v>
      </c>
    </row>
    <row r="137" spans="1:3" ht="17.25" x14ac:dyDescent="0.2">
      <c r="A137" s="59" t="s">
        <v>219</v>
      </c>
      <c r="B137" s="101" t="s">
        <v>220</v>
      </c>
      <c r="C137" s="34">
        <f>[4]С2!F40</f>
        <v>0.97</v>
      </c>
    </row>
    <row r="138" spans="1:3" ht="15" thickBot="1" x14ac:dyDescent="0.25">
      <c r="A138" s="72" t="s">
        <v>221</v>
      </c>
      <c r="B138" s="102" t="s">
        <v>222</v>
      </c>
      <c r="C138" s="46">
        <f>[4]С2!F42</f>
        <v>0.35</v>
      </c>
    </row>
    <row r="139" spans="1:3" s="89" customFormat="1" ht="13.5" thickBot="1" x14ac:dyDescent="0.25">
      <c r="A139" s="47"/>
      <c r="B139" s="75"/>
      <c r="C139" s="15"/>
    </row>
    <row r="140" spans="1:3" ht="30" x14ac:dyDescent="0.2">
      <c r="A140" s="84" t="s">
        <v>223</v>
      </c>
      <c r="B140" s="103" t="s">
        <v>224</v>
      </c>
      <c r="C140" s="104">
        <f>[4]С2!F35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[4]С2.5!$E$11</f>
        <v>-2.9000000000000026E-2</v>
      </c>
    </row>
    <row r="144" spans="1:3" x14ac:dyDescent="0.2">
      <c r="A144" s="105"/>
      <c r="B144" s="110">
        <f>B143+1</f>
        <v>2021</v>
      </c>
      <c r="C144" s="111">
        <f>[4]С2.5!$F$11</f>
        <v>0.245</v>
      </c>
    </row>
    <row r="145" spans="1:3" x14ac:dyDescent="0.2">
      <c r="A145" s="105"/>
      <c r="B145" s="110">
        <f t="shared" ref="B145:B208" si="0">B144+1</f>
        <v>2022</v>
      </c>
      <c r="C145" s="111">
        <f>[4]С2.5!$G$11</f>
        <v>0.114</v>
      </c>
    </row>
    <row r="146" spans="1:3" ht="13.5" thickBot="1" x14ac:dyDescent="0.25">
      <c r="A146" s="105"/>
      <c r="B146" s="112">
        <f t="shared" si="0"/>
        <v>2023</v>
      </c>
      <c r="C146" s="113">
        <f>[4]С2.5!$H$11</f>
        <v>2.4E-2</v>
      </c>
    </row>
    <row r="147" spans="1:3" x14ac:dyDescent="0.2">
      <c r="A147" s="105"/>
      <c r="B147" s="114">
        <f t="shared" si="0"/>
        <v>2024</v>
      </c>
      <c r="C147" s="115">
        <f>[4]С2.5!$I$11</f>
        <v>8.5999999999999993E-2</v>
      </c>
    </row>
    <row r="148" spans="1:3" hidden="1" x14ac:dyDescent="0.2">
      <c r="A148" s="105"/>
      <c r="B148" s="110">
        <f t="shared" si="0"/>
        <v>2025</v>
      </c>
      <c r="C148" s="111">
        <f>[4]С2.5!$J$11</f>
        <v>0.21215960863291</v>
      </c>
    </row>
    <row r="149" spans="1:3" hidden="1" x14ac:dyDescent="0.2">
      <c r="A149" s="105"/>
      <c r="B149" s="110">
        <f t="shared" si="0"/>
        <v>2026</v>
      </c>
      <c r="C149" s="111">
        <f>[4]С2.5!$K$11</f>
        <v>3.5813361771260002E-2</v>
      </c>
    </row>
    <row r="150" spans="1:3" hidden="1" x14ac:dyDescent="0.2">
      <c r="A150" s="105"/>
      <c r="B150" s="110">
        <f t="shared" si="0"/>
        <v>2027</v>
      </c>
      <c r="C150" s="111">
        <f>[4]С2.5!$L$11</f>
        <v>3.2682303599220003E-2</v>
      </c>
    </row>
    <row r="151" spans="1:3" hidden="1" x14ac:dyDescent="0.2">
      <c r="A151" s="105"/>
      <c r="B151" s="110">
        <f t="shared" si="0"/>
        <v>2028</v>
      </c>
      <c r="C151" s="111">
        <f>[4]С2.5!$M$11</f>
        <v>0</v>
      </c>
    </row>
    <row r="152" spans="1:3" hidden="1" x14ac:dyDescent="0.2">
      <c r="A152" s="105"/>
      <c r="B152" s="110">
        <f t="shared" si="0"/>
        <v>2029</v>
      </c>
      <c r="C152" s="111">
        <f>[4]С2.5!$N$11</f>
        <v>0</v>
      </c>
    </row>
    <row r="153" spans="1:3" hidden="1" x14ac:dyDescent="0.2">
      <c r="A153" s="105"/>
      <c r="B153" s="110">
        <f t="shared" si="0"/>
        <v>2030</v>
      </c>
      <c r="C153" s="111">
        <f>[4]С2.5!$O$11</f>
        <v>0</v>
      </c>
    </row>
    <row r="154" spans="1:3" hidden="1" x14ac:dyDescent="0.2">
      <c r="A154" s="105"/>
      <c r="B154" s="110">
        <f t="shared" si="0"/>
        <v>2031</v>
      </c>
      <c r="C154" s="111">
        <f>[4]С2.5!$P$11</f>
        <v>0</v>
      </c>
    </row>
    <row r="155" spans="1:3" hidden="1" x14ac:dyDescent="0.2">
      <c r="A155" s="89"/>
      <c r="B155" s="110">
        <f t="shared" si="0"/>
        <v>2032</v>
      </c>
      <c r="C155" s="111">
        <f>[4]С2.5!$Q$11</f>
        <v>0</v>
      </c>
    </row>
    <row r="156" spans="1:3" hidden="1" x14ac:dyDescent="0.2">
      <c r="A156" s="89"/>
      <c r="B156" s="110">
        <f t="shared" si="0"/>
        <v>2033</v>
      </c>
      <c r="C156" s="111">
        <f>[4]С2.5!$R$11</f>
        <v>0</v>
      </c>
    </row>
    <row r="157" spans="1:3" hidden="1" x14ac:dyDescent="0.2">
      <c r="B157" s="110">
        <f t="shared" si="0"/>
        <v>2034</v>
      </c>
      <c r="C157" s="111">
        <f>[4]С2.5!$S$11</f>
        <v>0</v>
      </c>
    </row>
    <row r="158" spans="1:3" hidden="1" x14ac:dyDescent="0.2">
      <c r="B158" s="110">
        <f t="shared" si="0"/>
        <v>2035</v>
      </c>
      <c r="C158" s="111">
        <f>[4]С2.5!$T$11</f>
        <v>0</v>
      </c>
    </row>
    <row r="159" spans="1:3" hidden="1" x14ac:dyDescent="0.2">
      <c r="B159" s="110">
        <f t="shared" si="0"/>
        <v>2036</v>
      </c>
      <c r="C159" s="111">
        <f>[4]С2.5!$U$11</f>
        <v>0</v>
      </c>
    </row>
    <row r="160" spans="1:3" hidden="1" x14ac:dyDescent="0.2">
      <c r="B160" s="110">
        <f t="shared" si="0"/>
        <v>2037</v>
      </c>
      <c r="C160" s="111">
        <f>[4]С2.5!$V$11</f>
        <v>0</v>
      </c>
    </row>
    <row r="161" spans="2:3" hidden="1" x14ac:dyDescent="0.2">
      <c r="B161" s="110">
        <f t="shared" si="0"/>
        <v>2038</v>
      </c>
      <c r="C161" s="111">
        <f>[4]С2.5!$W$11</f>
        <v>0</v>
      </c>
    </row>
    <row r="162" spans="2:3" hidden="1" x14ac:dyDescent="0.2">
      <c r="B162" s="110">
        <f t="shared" si="0"/>
        <v>2039</v>
      </c>
      <c r="C162" s="111">
        <f>[4]С2.5!$X$11</f>
        <v>0</v>
      </c>
    </row>
    <row r="163" spans="2:3" hidden="1" x14ac:dyDescent="0.2">
      <c r="B163" s="110">
        <f t="shared" si="0"/>
        <v>2040</v>
      </c>
      <c r="C163" s="111">
        <f>[4]С2.5!$Y$11</f>
        <v>0</v>
      </c>
    </row>
    <row r="164" spans="2:3" hidden="1" x14ac:dyDescent="0.2">
      <c r="B164" s="110">
        <f t="shared" si="0"/>
        <v>2041</v>
      </c>
      <c r="C164" s="111">
        <f>[4]С2.5!$Z$11</f>
        <v>0</v>
      </c>
    </row>
    <row r="165" spans="2:3" hidden="1" x14ac:dyDescent="0.2">
      <c r="B165" s="110">
        <f t="shared" si="0"/>
        <v>2042</v>
      </c>
      <c r="C165" s="111">
        <f>[4]С2.5!$AA$11</f>
        <v>0</v>
      </c>
    </row>
    <row r="166" spans="2:3" hidden="1" x14ac:dyDescent="0.2">
      <c r="B166" s="110">
        <f t="shared" si="0"/>
        <v>2043</v>
      </c>
      <c r="C166" s="111">
        <f>[4]С2.5!$AB$11</f>
        <v>0</v>
      </c>
    </row>
    <row r="167" spans="2:3" hidden="1" x14ac:dyDescent="0.2">
      <c r="B167" s="110">
        <f t="shared" si="0"/>
        <v>2044</v>
      </c>
      <c r="C167" s="111">
        <f>[4]С2.5!$AC$11</f>
        <v>0</v>
      </c>
    </row>
    <row r="168" spans="2:3" hidden="1" x14ac:dyDescent="0.2">
      <c r="B168" s="110">
        <f t="shared" si="0"/>
        <v>2045</v>
      </c>
      <c r="C168" s="111">
        <f>[4]С2.5!$AD$11</f>
        <v>0</v>
      </c>
    </row>
    <row r="169" spans="2:3" hidden="1" x14ac:dyDescent="0.2">
      <c r="B169" s="110">
        <f t="shared" si="0"/>
        <v>2046</v>
      </c>
      <c r="C169" s="111">
        <f>[4]С2.5!$AE$11</f>
        <v>0</v>
      </c>
    </row>
    <row r="170" spans="2:3" hidden="1" x14ac:dyDescent="0.2">
      <c r="B170" s="110">
        <f t="shared" si="0"/>
        <v>2047</v>
      </c>
      <c r="C170" s="111">
        <f>[4]С2.5!$AF$11</f>
        <v>0</v>
      </c>
    </row>
    <row r="171" spans="2:3" hidden="1" x14ac:dyDescent="0.2">
      <c r="B171" s="110">
        <f t="shared" si="0"/>
        <v>2048</v>
      </c>
      <c r="C171" s="111">
        <f>[4]С2.5!$AG$11</f>
        <v>0</v>
      </c>
    </row>
    <row r="172" spans="2:3" hidden="1" x14ac:dyDescent="0.2">
      <c r="B172" s="110">
        <f t="shared" si="0"/>
        <v>2049</v>
      </c>
      <c r="C172" s="111">
        <f>[4]С2.5!$AH$11</f>
        <v>0</v>
      </c>
    </row>
    <row r="173" spans="2:3" hidden="1" x14ac:dyDescent="0.2">
      <c r="B173" s="110">
        <f t="shared" si="0"/>
        <v>2050</v>
      </c>
      <c r="C173" s="111">
        <f>[4]С2.5!$AI$11</f>
        <v>0</v>
      </c>
    </row>
    <row r="174" spans="2:3" hidden="1" x14ac:dyDescent="0.2">
      <c r="B174" s="110">
        <f t="shared" si="0"/>
        <v>2051</v>
      </c>
      <c r="C174" s="111">
        <f>[4]С2.5!$AJ$11</f>
        <v>0</v>
      </c>
    </row>
    <row r="175" spans="2:3" hidden="1" x14ac:dyDescent="0.2">
      <c r="B175" s="110">
        <f t="shared" si="0"/>
        <v>2052</v>
      </c>
      <c r="C175" s="111">
        <f>[4]С2.5!$AK$11</f>
        <v>0</v>
      </c>
    </row>
    <row r="176" spans="2:3" hidden="1" x14ac:dyDescent="0.2">
      <c r="B176" s="110">
        <f t="shared" si="0"/>
        <v>2053</v>
      </c>
      <c r="C176" s="111">
        <f>[4]С2.5!$AL$11</f>
        <v>0</v>
      </c>
    </row>
    <row r="177" spans="2:3" hidden="1" x14ac:dyDescent="0.2">
      <c r="B177" s="110">
        <f t="shared" si="0"/>
        <v>2054</v>
      </c>
      <c r="C177" s="111">
        <f>[4]С2.5!$AM$11</f>
        <v>0</v>
      </c>
    </row>
    <row r="178" spans="2:3" hidden="1" x14ac:dyDescent="0.2">
      <c r="B178" s="110">
        <f t="shared" si="0"/>
        <v>2055</v>
      </c>
      <c r="C178" s="111">
        <f>[4]С2.5!$AN$11</f>
        <v>0</v>
      </c>
    </row>
    <row r="179" spans="2:3" hidden="1" x14ac:dyDescent="0.2">
      <c r="B179" s="110">
        <f t="shared" si="0"/>
        <v>2056</v>
      </c>
      <c r="C179" s="111">
        <f>[4]С2.5!$AO$11</f>
        <v>0</v>
      </c>
    </row>
    <row r="180" spans="2:3" hidden="1" x14ac:dyDescent="0.2">
      <c r="B180" s="110">
        <f t="shared" si="0"/>
        <v>2057</v>
      </c>
      <c r="C180" s="111">
        <f>[4]С2.5!$AP$11</f>
        <v>0</v>
      </c>
    </row>
    <row r="181" spans="2:3" hidden="1" x14ac:dyDescent="0.2">
      <c r="B181" s="110">
        <f t="shared" si="0"/>
        <v>2058</v>
      </c>
      <c r="C181" s="111">
        <f>[4]С2.5!$AQ$11</f>
        <v>0</v>
      </c>
    </row>
    <row r="182" spans="2:3" hidden="1" x14ac:dyDescent="0.2">
      <c r="B182" s="110">
        <f t="shared" si="0"/>
        <v>2059</v>
      </c>
      <c r="C182" s="111">
        <f>[4]С2.5!$AR$11</f>
        <v>0</v>
      </c>
    </row>
    <row r="183" spans="2:3" hidden="1" x14ac:dyDescent="0.2">
      <c r="B183" s="110">
        <f t="shared" si="0"/>
        <v>2060</v>
      </c>
      <c r="C183" s="111">
        <f>[4]С2.5!$AS$11</f>
        <v>0</v>
      </c>
    </row>
    <row r="184" spans="2:3" hidden="1" x14ac:dyDescent="0.2">
      <c r="B184" s="110">
        <f t="shared" si="0"/>
        <v>2061</v>
      </c>
      <c r="C184" s="111">
        <f>[4]С2.5!$AT$11</f>
        <v>0</v>
      </c>
    </row>
    <row r="185" spans="2:3" hidden="1" x14ac:dyDescent="0.2">
      <c r="B185" s="110">
        <f t="shared" si="0"/>
        <v>2062</v>
      </c>
      <c r="C185" s="111">
        <f>[4]С2.5!$AU$11</f>
        <v>0</v>
      </c>
    </row>
    <row r="186" spans="2:3" hidden="1" x14ac:dyDescent="0.2">
      <c r="B186" s="110">
        <f t="shared" si="0"/>
        <v>2063</v>
      </c>
      <c r="C186" s="111">
        <f>[4]С2.5!$AV$11</f>
        <v>0</v>
      </c>
    </row>
    <row r="187" spans="2:3" hidden="1" x14ac:dyDescent="0.2">
      <c r="B187" s="110">
        <f t="shared" si="0"/>
        <v>2064</v>
      </c>
      <c r="C187" s="111">
        <f>[4]С2.5!$AW$11</f>
        <v>0</v>
      </c>
    </row>
    <row r="188" spans="2:3" hidden="1" x14ac:dyDescent="0.2">
      <c r="B188" s="110">
        <f t="shared" si="0"/>
        <v>2065</v>
      </c>
      <c r="C188" s="111">
        <f>[4]С2.5!$AX$11</f>
        <v>0</v>
      </c>
    </row>
    <row r="189" spans="2:3" hidden="1" x14ac:dyDescent="0.2">
      <c r="B189" s="110">
        <f t="shared" si="0"/>
        <v>2066</v>
      </c>
      <c r="C189" s="111">
        <f>[4]С2.5!$AY$11</f>
        <v>0</v>
      </c>
    </row>
    <row r="190" spans="2:3" hidden="1" x14ac:dyDescent="0.2">
      <c r="B190" s="110">
        <f t="shared" si="0"/>
        <v>2067</v>
      </c>
      <c r="C190" s="111">
        <f>[4]С2.5!$AZ$11</f>
        <v>0</v>
      </c>
    </row>
    <row r="191" spans="2:3" hidden="1" x14ac:dyDescent="0.2">
      <c r="B191" s="110">
        <f t="shared" si="0"/>
        <v>2068</v>
      </c>
      <c r="C191" s="111">
        <f>[4]С2.5!$BA$11</f>
        <v>0</v>
      </c>
    </row>
    <row r="192" spans="2:3" hidden="1" x14ac:dyDescent="0.2">
      <c r="B192" s="110">
        <f t="shared" si="0"/>
        <v>2069</v>
      </c>
      <c r="C192" s="111">
        <f>[4]С2.5!$BB$11</f>
        <v>0</v>
      </c>
    </row>
    <row r="193" spans="2:3" hidden="1" x14ac:dyDescent="0.2">
      <c r="B193" s="110">
        <f t="shared" si="0"/>
        <v>2070</v>
      </c>
      <c r="C193" s="111">
        <f>[4]С2.5!$BC$11</f>
        <v>0</v>
      </c>
    </row>
    <row r="194" spans="2:3" hidden="1" x14ac:dyDescent="0.2">
      <c r="B194" s="110">
        <f t="shared" si="0"/>
        <v>2071</v>
      </c>
      <c r="C194" s="111">
        <f>[4]С2.5!$BD$11</f>
        <v>0</v>
      </c>
    </row>
    <row r="195" spans="2:3" hidden="1" x14ac:dyDescent="0.2">
      <c r="B195" s="110">
        <f t="shared" si="0"/>
        <v>2072</v>
      </c>
      <c r="C195" s="111">
        <f>[4]С2.5!$BE$11</f>
        <v>0</v>
      </c>
    </row>
    <row r="196" spans="2:3" hidden="1" x14ac:dyDescent="0.2">
      <c r="B196" s="110">
        <f t="shared" si="0"/>
        <v>2073</v>
      </c>
      <c r="C196" s="111">
        <f>[4]С2.5!$BF$11</f>
        <v>0</v>
      </c>
    </row>
    <row r="197" spans="2:3" hidden="1" x14ac:dyDescent="0.2">
      <c r="B197" s="110">
        <f t="shared" si="0"/>
        <v>2074</v>
      </c>
      <c r="C197" s="111">
        <f>[4]С2.5!$BG$11</f>
        <v>0</v>
      </c>
    </row>
    <row r="198" spans="2:3" hidden="1" x14ac:dyDescent="0.2">
      <c r="B198" s="110">
        <f t="shared" si="0"/>
        <v>2075</v>
      </c>
      <c r="C198" s="111">
        <f>[4]С2.5!$BH$11</f>
        <v>0</v>
      </c>
    </row>
    <row r="199" spans="2:3" hidden="1" x14ac:dyDescent="0.2">
      <c r="B199" s="110">
        <f t="shared" si="0"/>
        <v>2076</v>
      </c>
      <c r="C199" s="111">
        <f>[4]С2.5!$BI$11</f>
        <v>0</v>
      </c>
    </row>
    <row r="200" spans="2:3" hidden="1" x14ac:dyDescent="0.2">
      <c r="B200" s="110">
        <f t="shared" si="0"/>
        <v>2077</v>
      </c>
      <c r="C200" s="111">
        <f>[4]С2.5!$BJ$11</f>
        <v>0</v>
      </c>
    </row>
    <row r="201" spans="2:3" hidden="1" x14ac:dyDescent="0.2">
      <c r="B201" s="110">
        <f t="shared" si="0"/>
        <v>2078</v>
      </c>
      <c r="C201" s="111">
        <f>[4]С2.5!$BK$11</f>
        <v>0</v>
      </c>
    </row>
    <row r="202" spans="2:3" hidden="1" x14ac:dyDescent="0.2">
      <c r="B202" s="110">
        <f t="shared" si="0"/>
        <v>2079</v>
      </c>
      <c r="C202" s="111">
        <f>[4]С2.5!$BL$11</f>
        <v>0</v>
      </c>
    </row>
    <row r="203" spans="2:3" hidden="1" x14ac:dyDescent="0.2">
      <c r="B203" s="110">
        <f t="shared" si="0"/>
        <v>2080</v>
      </c>
      <c r="C203" s="111">
        <f>[4]С2.5!$BM$11</f>
        <v>0</v>
      </c>
    </row>
    <row r="204" spans="2:3" hidden="1" x14ac:dyDescent="0.2">
      <c r="B204" s="110">
        <f t="shared" si="0"/>
        <v>2081</v>
      </c>
      <c r="C204" s="111">
        <f>[4]С2.5!$BN$11</f>
        <v>0</v>
      </c>
    </row>
    <row r="205" spans="2:3" hidden="1" x14ac:dyDescent="0.2">
      <c r="B205" s="110">
        <f t="shared" si="0"/>
        <v>2082</v>
      </c>
      <c r="C205" s="111">
        <f>[4]С2.5!$BO$11</f>
        <v>0</v>
      </c>
    </row>
    <row r="206" spans="2:3" hidden="1" x14ac:dyDescent="0.2">
      <c r="B206" s="110">
        <f t="shared" si="0"/>
        <v>2083</v>
      </c>
      <c r="C206" s="111">
        <f>[4]С2.5!$BP$11</f>
        <v>0</v>
      </c>
    </row>
    <row r="207" spans="2:3" hidden="1" x14ac:dyDescent="0.2">
      <c r="B207" s="110">
        <f t="shared" si="0"/>
        <v>2084</v>
      </c>
      <c r="C207" s="111">
        <f>[4]С2.5!$BQ$11</f>
        <v>0</v>
      </c>
    </row>
    <row r="208" spans="2:3" hidden="1" x14ac:dyDescent="0.2">
      <c r="B208" s="110">
        <f t="shared" si="0"/>
        <v>2085</v>
      </c>
      <c r="C208" s="111">
        <f>[4]С2.5!$BR$11</f>
        <v>0</v>
      </c>
    </row>
    <row r="209" spans="2:3" hidden="1" x14ac:dyDescent="0.2">
      <c r="B209" s="110">
        <f t="shared" ref="B209:B223" si="1">B208+1</f>
        <v>2086</v>
      </c>
      <c r="C209" s="111">
        <f>[4]С2.5!$BS$11</f>
        <v>0</v>
      </c>
    </row>
    <row r="210" spans="2:3" hidden="1" x14ac:dyDescent="0.2">
      <c r="B210" s="110">
        <f t="shared" si="1"/>
        <v>2087</v>
      </c>
      <c r="C210" s="111">
        <f>[4]С2.5!$BT$11</f>
        <v>0</v>
      </c>
    </row>
    <row r="211" spans="2:3" hidden="1" x14ac:dyDescent="0.2">
      <c r="B211" s="110">
        <f t="shared" si="1"/>
        <v>2088</v>
      </c>
      <c r="C211" s="111">
        <f>[4]С2.5!$BU$11</f>
        <v>0</v>
      </c>
    </row>
    <row r="212" spans="2:3" hidden="1" x14ac:dyDescent="0.2">
      <c r="B212" s="110">
        <f t="shared" si="1"/>
        <v>2089</v>
      </c>
      <c r="C212" s="111">
        <f>[4]С2.5!$BV$11</f>
        <v>0</v>
      </c>
    </row>
    <row r="213" spans="2:3" hidden="1" x14ac:dyDescent="0.2">
      <c r="B213" s="110">
        <f t="shared" si="1"/>
        <v>2090</v>
      </c>
      <c r="C213" s="111">
        <f>[4]С2.5!$BW$11</f>
        <v>0</v>
      </c>
    </row>
    <row r="214" spans="2:3" hidden="1" x14ac:dyDescent="0.2">
      <c r="B214" s="110">
        <f t="shared" si="1"/>
        <v>2091</v>
      </c>
      <c r="C214" s="111">
        <f>[4]С2.5!$BX$11</f>
        <v>0</v>
      </c>
    </row>
    <row r="215" spans="2:3" hidden="1" x14ac:dyDescent="0.2">
      <c r="B215" s="110">
        <f t="shared" si="1"/>
        <v>2092</v>
      </c>
      <c r="C215" s="111">
        <f>[4]С2.5!$BY$11</f>
        <v>0</v>
      </c>
    </row>
    <row r="216" spans="2:3" hidden="1" x14ac:dyDescent="0.2">
      <c r="B216" s="110">
        <f t="shared" si="1"/>
        <v>2093</v>
      </c>
      <c r="C216" s="111">
        <f>[4]С2.5!$BZ$11</f>
        <v>0</v>
      </c>
    </row>
    <row r="217" spans="2:3" hidden="1" x14ac:dyDescent="0.2">
      <c r="B217" s="110">
        <f t="shared" si="1"/>
        <v>2094</v>
      </c>
      <c r="C217" s="111">
        <f>[4]С2.5!$CA$11</f>
        <v>0</v>
      </c>
    </row>
    <row r="218" spans="2:3" hidden="1" x14ac:dyDescent="0.2">
      <c r="B218" s="110">
        <f t="shared" si="1"/>
        <v>2095</v>
      </c>
      <c r="C218" s="111">
        <f>[4]С2.5!$CB$11</f>
        <v>0</v>
      </c>
    </row>
    <row r="219" spans="2:3" hidden="1" x14ac:dyDescent="0.2">
      <c r="B219" s="110">
        <f t="shared" si="1"/>
        <v>2096</v>
      </c>
      <c r="C219" s="111">
        <f>[4]С2.5!$CC$11</f>
        <v>0</v>
      </c>
    </row>
    <row r="220" spans="2:3" hidden="1" x14ac:dyDescent="0.2">
      <c r="B220" s="110">
        <f t="shared" si="1"/>
        <v>2097</v>
      </c>
      <c r="C220" s="111">
        <f>[4]С2.5!$CD$11</f>
        <v>0</v>
      </c>
    </row>
    <row r="221" spans="2:3" hidden="1" x14ac:dyDescent="0.2">
      <c r="B221" s="110">
        <f t="shared" si="1"/>
        <v>2098</v>
      </c>
      <c r="C221" s="111">
        <f>[4]С2.5!$CE$11</f>
        <v>0</v>
      </c>
    </row>
    <row r="222" spans="2:3" hidden="1" x14ac:dyDescent="0.2">
      <c r="B222" s="110">
        <f t="shared" si="1"/>
        <v>2099</v>
      </c>
      <c r="C222" s="111">
        <f>[4]С2.5!$CF$11</f>
        <v>0</v>
      </c>
    </row>
    <row r="223" spans="2:3" ht="13.5" hidden="1" thickBot="1" x14ac:dyDescent="0.25">
      <c r="B223" s="112">
        <f t="shared" si="1"/>
        <v>2100</v>
      </c>
      <c r="C223" s="113">
        <f>[4]С2.5!$CG$11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6" width="9.140625" style="2"/>
    <col min="247" max="247" width="3.570312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570312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570312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570312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570312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570312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570312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570312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570312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570312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570312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570312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570312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570312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570312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570312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570312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570312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570312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570312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570312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570312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570312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570312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570312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570312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570312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570312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570312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570312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570312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570312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570312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570312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570312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570312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570312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570312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570312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570312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570312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570312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570312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570312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570312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570312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570312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570312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570312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570312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570312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570312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570312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570312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570312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570312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570312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570312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570312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570312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570312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570312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570312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[5]И1!D13</f>
        <v>Субъект Российской Федерации</v>
      </c>
      <c r="C4" s="10" t="str">
        <f>[5]И1!E13</f>
        <v>Новосибирская область</v>
      </c>
    </row>
    <row r="5" spans="1:3" ht="38.25" x14ac:dyDescent="0.2">
      <c r="A5" s="8"/>
      <c r="B5" s="9" t="str">
        <f>[5]И1!D14</f>
        <v>Тип муниципального образования (выберите из списка)</v>
      </c>
      <c r="C5" s="10" t="str">
        <f>[5]И1!E14</f>
        <v>село Березово, Маслянинский муниципальный район</v>
      </c>
    </row>
    <row r="6" spans="1:3" x14ac:dyDescent="0.2">
      <c r="A6" s="8"/>
      <c r="B6" s="9" t="str">
        <f>IF([5]И1!E15="","",[5]И1!D15)</f>
        <v/>
      </c>
      <c r="C6" s="10" t="str">
        <f>IF([5]И1!E15="","",[5]И1!E15)</f>
        <v/>
      </c>
    </row>
    <row r="7" spans="1:3" x14ac:dyDescent="0.2">
      <c r="A7" s="8"/>
      <c r="B7" s="9" t="str">
        <f>[5]И1!D16</f>
        <v>Код ОКТМО</v>
      </c>
      <c r="C7" s="11" t="str">
        <f>[5]И1!E16</f>
        <v>50636407101</v>
      </c>
    </row>
    <row r="8" spans="1:3" x14ac:dyDescent="0.2">
      <c r="A8" s="8"/>
      <c r="B8" s="12" t="str">
        <f>[5]И1!D17</f>
        <v>Система теплоснабжения</v>
      </c>
      <c r="C8" s="13">
        <f>[5]И1!E17</f>
        <v>0</v>
      </c>
    </row>
    <row r="9" spans="1:3" x14ac:dyDescent="0.2">
      <c r="A9" s="8"/>
      <c r="B9" s="9" t="str">
        <f>[5]И1!D8</f>
        <v>Период регулирования (i)-й</v>
      </c>
      <c r="C9" s="14">
        <f>[5]И1!E8</f>
        <v>2024</v>
      </c>
    </row>
    <row r="10" spans="1:3" x14ac:dyDescent="0.2">
      <c r="A10" s="8"/>
      <c r="B10" s="9" t="str">
        <f>[5]И1!D9</f>
        <v>Период регулирования (i-1)-й</v>
      </c>
      <c r="C10" s="14">
        <f>[5]И1!E9</f>
        <v>2023</v>
      </c>
    </row>
    <row r="11" spans="1:3" x14ac:dyDescent="0.2">
      <c r="A11" s="8"/>
      <c r="B11" s="9" t="str">
        <f>[5]И1!D10</f>
        <v>Период регулирования (i-2)-й</v>
      </c>
      <c r="C11" s="14">
        <f>[5]И1!E10</f>
        <v>2022</v>
      </c>
    </row>
    <row r="12" spans="1:3" x14ac:dyDescent="0.2">
      <c r="A12" s="8"/>
      <c r="B12" s="9" t="str">
        <f>[5]И1!D11</f>
        <v>Базовый год (б)</v>
      </c>
      <c r="C12" s="14">
        <f>[5]И1!E11</f>
        <v>2019</v>
      </c>
    </row>
    <row r="13" spans="1:3" ht="38.25" x14ac:dyDescent="0.2">
      <c r="A13" s="8"/>
      <c r="B13" s="9" t="str">
        <f>[5]И1!D18</f>
        <v>Вид топлива, использование которого преобладает в системе теплоснабжения</v>
      </c>
      <c r="C13" s="15" t="str">
        <f>[5]С1.1!E13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3675.1153969995339</v>
      </c>
    </row>
    <row r="18" spans="1:3" ht="42.75" x14ac:dyDescent="0.2">
      <c r="A18" s="22" t="s">
        <v>9</v>
      </c>
      <c r="B18" s="25" t="s">
        <v>10</v>
      </c>
      <c r="C18" s="26">
        <f>[5]С1!F12</f>
        <v>688.02584870865451</v>
      </c>
    </row>
    <row r="19" spans="1:3" ht="42.75" x14ac:dyDescent="0.2">
      <c r="A19" s="22" t="s">
        <v>11</v>
      </c>
      <c r="B19" s="25" t="s">
        <v>12</v>
      </c>
      <c r="C19" s="26">
        <f>[5]С2!F12</f>
        <v>1992.3110795724281</v>
      </c>
    </row>
    <row r="20" spans="1:3" ht="30" x14ac:dyDescent="0.2">
      <c r="A20" s="22" t="s">
        <v>13</v>
      </c>
      <c r="B20" s="25" t="s">
        <v>14</v>
      </c>
      <c r="C20" s="26">
        <f>[5]С3!F12</f>
        <v>473.57953306383126</v>
      </c>
    </row>
    <row r="21" spans="1:3" ht="42.75" x14ac:dyDescent="0.2">
      <c r="A21" s="22" t="s">
        <v>15</v>
      </c>
      <c r="B21" s="25" t="s">
        <v>16</v>
      </c>
      <c r="C21" s="26">
        <f>[5]С4!F12</f>
        <v>449.13784943894257</v>
      </c>
    </row>
    <row r="22" spans="1:3" ht="30" x14ac:dyDescent="0.2">
      <c r="A22" s="22" t="s">
        <v>17</v>
      </c>
      <c r="B22" s="25" t="s">
        <v>18</v>
      </c>
      <c r="C22" s="26">
        <f>[5]С5!F12</f>
        <v>72.061086215677136</v>
      </c>
    </row>
    <row r="23" spans="1:3" ht="43.5" thickBot="1" x14ac:dyDescent="0.25">
      <c r="A23" s="27" t="s">
        <v>19</v>
      </c>
      <c r="B23" s="140" t="s">
        <v>20</v>
      </c>
      <c r="C23" s="28" t="str">
        <f>[5]С6!F12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[5]С1.1!E16</f>
        <v>5100</v>
      </c>
    </row>
    <row r="29" spans="1:3" ht="42.75" x14ac:dyDescent="0.2">
      <c r="A29" s="22" t="s">
        <v>11</v>
      </c>
      <c r="B29" s="33" t="s">
        <v>23</v>
      </c>
      <c r="C29" s="34">
        <f>[5]С1.1!E27</f>
        <v>3091.33</v>
      </c>
    </row>
    <row r="30" spans="1:3" ht="17.25" x14ac:dyDescent="0.2">
      <c r="A30" s="22" t="s">
        <v>13</v>
      </c>
      <c r="B30" s="33" t="s">
        <v>24</v>
      </c>
      <c r="C30" s="35">
        <f>[5]С1.1!E19</f>
        <v>-0.19900000000000001</v>
      </c>
    </row>
    <row r="31" spans="1:3" ht="17.25" x14ac:dyDescent="0.2">
      <c r="A31" s="22" t="s">
        <v>15</v>
      </c>
      <c r="B31" s="33" t="s">
        <v>25</v>
      </c>
      <c r="C31" s="35">
        <f>[5]С1.1!E20</f>
        <v>5.7000000000000002E-2</v>
      </c>
    </row>
    <row r="32" spans="1:3" ht="30" x14ac:dyDescent="0.2">
      <c r="A32" s="22" t="s">
        <v>17</v>
      </c>
      <c r="B32" s="36" t="s">
        <v>26</v>
      </c>
      <c r="C32" s="37">
        <f>[5]С1!F13</f>
        <v>176.4</v>
      </c>
    </row>
    <row r="33" spans="1:3" x14ac:dyDescent="0.2">
      <c r="A33" s="22" t="s">
        <v>19</v>
      </c>
      <c r="B33" s="36" t="s">
        <v>27</v>
      </c>
      <c r="C33" s="38">
        <f>[5]С1!F16</f>
        <v>7000</v>
      </c>
    </row>
    <row r="34" spans="1:3" ht="14.25" x14ac:dyDescent="0.2">
      <c r="A34" s="22" t="s">
        <v>28</v>
      </c>
      <c r="B34" s="39" t="s">
        <v>29</v>
      </c>
      <c r="C34" s="40">
        <f>[5]С1!F17</f>
        <v>0.72857142857142854</v>
      </c>
    </row>
    <row r="35" spans="1:3" ht="15.75" x14ac:dyDescent="0.2">
      <c r="A35" s="41" t="s">
        <v>30</v>
      </c>
      <c r="B35" s="42" t="s">
        <v>31</v>
      </c>
      <c r="C35" s="40">
        <f>[5]С1!F20</f>
        <v>21.588411179999994</v>
      </c>
    </row>
    <row r="36" spans="1:3" ht="15.75" x14ac:dyDescent="0.2">
      <c r="A36" s="41" t="s">
        <v>32</v>
      </c>
      <c r="B36" s="43" t="s">
        <v>33</v>
      </c>
      <c r="C36" s="40">
        <f>[5]С1!F21</f>
        <v>20.818139999999996</v>
      </c>
    </row>
    <row r="37" spans="1:3" ht="14.25" x14ac:dyDescent="0.2">
      <c r="A37" s="41" t="s">
        <v>34</v>
      </c>
      <c r="B37" s="44" t="s">
        <v>35</v>
      </c>
      <c r="C37" s="40">
        <f>[5]С1!F22</f>
        <v>1.0369999999999999</v>
      </c>
    </row>
    <row r="38" spans="1:3" ht="53.25" thickBot="1" x14ac:dyDescent="0.25">
      <c r="A38" s="27" t="s">
        <v>36</v>
      </c>
      <c r="B38" s="45" t="s">
        <v>37</v>
      </c>
      <c r="C38" s="46">
        <f>[5]С1!F23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[5]С2.1!E12</f>
        <v>V</v>
      </c>
    </row>
    <row r="42" spans="1:3" ht="25.5" x14ac:dyDescent="0.2">
      <c r="A42" s="22" t="s">
        <v>42</v>
      </c>
      <c r="B42" s="33" t="s">
        <v>43</v>
      </c>
      <c r="C42" s="51" t="str">
        <f>[5]С2.1!E13</f>
        <v>6 и менее баллов</v>
      </c>
    </row>
    <row r="43" spans="1:3" ht="25.5" x14ac:dyDescent="0.2">
      <c r="A43" s="22" t="s">
        <v>44</v>
      </c>
      <c r="B43" s="33" t="s">
        <v>45</v>
      </c>
      <c r="C43" s="51" t="str">
        <f>[5]С2.1!E14</f>
        <v>от 200 до 500</v>
      </c>
    </row>
    <row r="44" spans="1:3" ht="25.5" x14ac:dyDescent="0.2">
      <c r="A44" s="22" t="s">
        <v>46</v>
      </c>
      <c r="B44" s="33" t="s">
        <v>47</v>
      </c>
      <c r="C44" s="52" t="str">
        <f>[5]С2.1!E15</f>
        <v>нет</v>
      </c>
    </row>
    <row r="45" spans="1:3" ht="30" x14ac:dyDescent="0.2">
      <c r="A45" s="22" t="s">
        <v>48</v>
      </c>
      <c r="B45" s="33" t="s">
        <v>49</v>
      </c>
      <c r="C45" s="34">
        <f>[5]С2!F18</f>
        <v>35106.652004551666</v>
      </c>
    </row>
    <row r="46" spans="1:3" ht="30" x14ac:dyDescent="0.2">
      <c r="A46" s="22" t="s">
        <v>50</v>
      </c>
      <c r="B46" s="53" t="s">
        <v>51</v>
      </c>
      <c r="C46" s="34">
        <f>IF([5]С2!F19&gt;0,[5]С2!F19,[5]С2!F20)</f>
        <v>23441.524932855718</v>
      </c>
    </row>
    <row r="47" spans="1:3" ht="25.5" x14ac:dyDescent="0.2">
      <c r="A47" s="22" t="s">
        <v>52</v>
      </c>
      <c r="B47" s="54" t="s">
        <v>53</v>
      </c>
      <c r="C47" s="34">
        <f>[5]С2.1!E19</f>
        <v>-37</v>
      </c>
    </row>
    <row r="48" spans="1:3" ht="25.5" x14ac:dyDescent="0.2">
      <c r="A48" s="22" t="s">
        <v>54</v>
      </c>
      <c r="B48" s="54" t="s">
        <v>55</v>
      </c>
      <c r="C48" s="34" t="str">
        <f>[5]С2.1!E22</f>
        <v>нет</v>
      </c>
    </row>
    <row r="49" spans="1:3" ht="38.25" x14ac:dyDescent="0.2">
      <c r="A49" s="22" t="s">
        <v>56</v>
      </c>
      <c r="B49" s="55" t="s">
        <v>57</v>
      </c>
      <c r="C49" s="34">
        <f>[5]С2.2!E10</f>
        <v>1287</v>
      </c>
    </row>
    <row r="50" spans="1:3" ht="25.5" x14ac:dyDescent="0.2">
      <c r="A50" s="22" t="s">
        <v>58</v>
      </c>
      <c r="B50" s="56" t="s">
        <v>59</v>
      </c>
      <c r="C50" s="34">
        <f>[5]С2.2!E12</f>
        <v>5.97</v>
      </c>
    </row>
    <row r="51" spans="1:3" ht="52.5" x14ac:dyDescent="0.2">
      <c r="A51" s="22" t="s">
        <v>60</v>
      </c>
      <c r="B51" s="57" t="s">
        <v>61</v>
      </c>
      <c r="C51" s="34">
        <f>[5]С2.2!E13</f>
        <v>1</v>
      </c>
    </row>
    <row r="52" spans="1:3" ht="27.75" x14ac:dyDescent="0.2">
      <c r="A52" s="22" t="s">
        <v>62</v>
      </c>
      <c r="B52" s="56" t="s">
        <v>63</v>
      </c>
      <c r="C52" s="34">
        <f>[5]С2.2!E14</f>
        <v>12104</v>
      </c>
    </row>
    <row r="53" spans="1:3" ht="25.5" x14ac:dyDescent="0.2">
      <c r="A53" s="22" t="s">
        <v>64</v>
      </c>
      <c r="B53" s="57" t="s">
        <v>65</v>
      </c>
      <c r="C53" s="35">
        <f>[5]С2.2!E15</f>
        <v>4.8000000000000001E-2</v>
      </c>
    </row>
    <row r="54" spans="1:3" x14ac:dyDescent="0.2">
      <c r="A54" s="22" t="s">
        <v>66</v>
      </c>
      <c r="B54" s="57" t="s">
        <v>67</v>
      </c>
      <c r="C54" s="34">
        <f>[5]С2.2!E16</f>
        <v>1</v>
      </c>
    </row>
    <row r="55" spans="1:3" ht="15.75" x14ac:dyDescent="0.2">
      <c r="A55" s="22" t="s">
        <v>68</v>
      </c>
      <c r="B55" s="58" t="s">
        <v>69</v>
      </c>
      <c r="C55" s="34">
        <f>[5]С2!F21</f>
        <v>1</v>
      </c>
    </row>
    <row r="56" spans="1:3" ht="30" x14ac:dyDescent="0.2">
      <c r="A56" s="59" t="s">
        <v>70</v>
      </c>
      <c r="B56" s="33" t="s">
        <v>71</v>
      </c>
      <c r="C56" s="34">
        <f>[5]С2!F13</f>
        <v>183796.83936385796</v>
      </c>
    </row>
    <row r="57" spans="1:3" ht="30" x14ac:dyDescent="0.2">
      <c r="A57" s="59" t="s">
        <v>72</v>
      </c>
      <c r="B57" s="58" t="s">
        <v>73</v>
      </c>
      <c r="C57" s="34">
        <f>[5]С2!F14</f>
        <v>113455</v>
      </c>
    </row>
    <row r="58" spans="1:3" ht="15.75" x14ac:dyDescent="0.2">
      <c r="A58" s="59" t="s">
        <v>74</v>
      </c>
      <c r="B58" s="60" t="s">
        <v>75</v>
      </c>
      <c r="C58" s="40">
        <f>[5]С2!F15</f>
        <v>1.071</v>
      </c>
    </row>
    <row r="59" spans="1:3" ht="15.75" x14ac:dyDescent="0.2">
      <c r="A59" s="59" t="s">
        <v>76</v>
      </c>
      <c r="B59" s="60" t="s">
        <v>77</v>
      </c>
      <c r="C59" s="40">
        <f>[5]С2!F16</f>
        <v>1</v>
      </c>
    </row>
    <row r="60" spans="1:3" ht="17.25" x14ac:dyDescent="0.2">
      <c r="A60" s="59" t="s">
        <v>78</v>
      </c>
      <c r="B60" s="58" t="s">
        <v>79</v>
      </c>
      <c r="C60" s="34">
        <f>[5]С2!F17</f>
        <v>1.01</v>
      </c>
    </row>
    <row r="61" spans="1:3" s="63" customFormat="1" ht="14.25" x14ac:dyDescent="0.2">
      <c r="A61" s="59" t="s">
        <v>80</v>
      </c>
      <c r="B61" s="61" t="s">
        <v>81</v>
      </c>
      <c r="C61" s="62">
        <f>[5]С2!F33</f>
        <v>10</v>
      </c>
    </row>
    <row r="62" spans="1:3" ht="30" x14ac:dyDescent="0.2">
      <c r="A62" s="59" t="s">
        <v>82</v>
      </c>
      <c r="B62" s="64" t="s">
        <v>83</v>
      </c>
      <c r="C62" s="34">
        <f>[5]С2!F26</f>
        <v>1732.0347562066397</v>
      </c>
    </row>
    <row r="63" spans="1:3" ht="17.25" x14ac:dyDescent="0.2">
      <c r="A63" s="59" t="s">
        <v>84</v>
      </c>
      <c r="B63" s="53" t="s">
        <v>85</v>
      </c>
      <c r="C63" s="34">
        <f>[5]С2!F27</f>
        <v>0.27536184199999997</v>
      </c>
    </row>
    <row r="64" spans="1:3" ht="17.25" x14ac:dyDescent="0.2">
      <c r="A64" s="59" t="s">
        <v>86</v>
      </c>
      <c r="B64" s="58" t="s">
        <v>87</v>
      </c>
      <c r="C64" s="62">
        <f>[5]С2!F28</f>
        <v>4200</v>
      </c>
    </row>
    <row r="65" spans="1:3" ht="42.75" x14ac:dyDescent="0.2">
      <c r="A65" s="59" t="s">
        <v>88</v>
      </c>
      <c r="B65" s="33" t="s">
        <v>89</v>
      </c>
      <c r="C65" s="34">
        <f>[5]С2!F22</f>
        <v>38698.422798410109</v>
      </c>
    </row>
    <row r="66" spans="1:3" ht="30" x14ac:dyDescent="0.2">
      <c r="A66" s="59" t="s">
        <v>90</v>
      </c>
      <c r="B66" s="60" t="s">
        <v>91</v>
      </c>
      <c r="C66" s="34">
        <f>[5]С2!F23</f>
        <v>1990</v>
      </c>
    </row>
    <row r="67" spans="1:3" ht="30" x14ac:dyDescent="0.2">
      <c r="A67" s="59" t="s">
        <v>92</v>
      </c>
      <c r="B67" s="53" t="s">
        <v>93</v>
      </c>
      <c r="C67" s="34">
        <f>[5]С2.1!E27</f>
        <v>14307.876789999998</v>
      </c>
    </row>
    <row r="68" spans="1:3" ht="38.25" x14ac:dyDescent="0.2">
      <c r="A68" s="59" t="s">
        <v>94</v>
      </c>
      <c r="B68" s="65" t="s">
        <v>95</v>
      </c>
      <c r="C68" s="52">
        <f>[5]С2.3!E21</f>
        <v>0</v>
      </c>
    </row>
    <row r="69" spans="1:3" ht="25.5" x14ac:dyDescent="0.2">
      <c r="A69" s="59" t="s">
        <v>96</v>
      </c>
      <c r="B69" s="66" t="s">
        <v>97</v>
      </c>
      <c r="C69" s="67">
        <f>[5]С2.3!E11</f>
        <v>9.89</v>
      </c>
    </row>
    <row r="70" spans="1:3" ht="25.5" x14ac:dyDescent="0.2">
      <c r="A70" s="59" t="s">
        <v>98</v>
      </c>
      <c r="B70" s="66" t="s">
        <v>99</v>
      </c>
      <c r="C70" s="62">
        <f>[5]С2.3!E13</f>
        <v>300</v>
      </c>
    </row>
    <row r="71" spans="1:3" ht="25.5" x14ac:dyDescent="0.2">
      <c r="A71" s="59" t="s">
        <v>100</v>
      </c>
      <c r="B71" s="65" t="s">
        <v>101</v>
      </c>
      <c r="C71" s="68">
        <f>IF([5]С2.3!E22&gt;0,[5]С2.3!E22,[5]С2.3!E14)</f>
        <v>61211</v>
      </c>
    </row>
    <row r="72" spans="1:3" ht="38.25" x14ac:dyDescent="0.2">
      <c r="A72" s="59" t="s">
        <v>102</v>
      </c>
      <c r="B72" s="65" t="s">
        <v>103</v>
      </c>
      <c r="C72" s="68">
        <f>IF([5]С2.3!E23&gt;0,[5]С2.3!E23,[5]С2.3!E15)</f>
        <v>45675</v>
      </c>
    </row>
    <row r="73" spans="1:3" ht="30" x14ac:dyDescent="0.2">
      <c r="A73" s="59" t="s">
        <v>104</v>
      </c>
      <c r="B73" s="53" t="s">
        <v>105</v>
      </c>
      <c r="C73" s="34">
        <f>[5]С2.1!E28</f>
        <v>9541.9567200000001</v>
      </c>
    </row>
    <row r="74" spans="1:3" ht="38.25" x14ac:dyDescent="0.2">
      <c r="A74" s="59" t="s">
        <v>106</v>
      </c>
      <c r="B74" s="65" t="s">
        <v>107</v>
      </c>
      <c r="C74" s="52">
        <f>[5]С2.3!E25</f>
        <v>0</v>
      </c>
    </row>
    <row r="75" spans="1:3" ht="25.5" x14ac:dyDescent="0.2">
      <c r="A75" s="59" t="s">
        <v>108</v>
      </c>
      <c r="B75" s="66" t="s">
        <v>109</v>
      </c>
      <c r="C75" s="67">
        <f>[5]С2.3!E12</f>
        <v>0.56000000000000005</v>
      </c>
    </row>
    <row r="76" spans="1:3" ht="25.5" x14ac:dyDescent="0.2">
      <c r="A76" s="59" t="s">
        <v>110</v>
      </c>
      <c r="B76" s="66" t="s">
        <v>99</v>
      </c>
      <c r="C76" s="62">
        <f>[5]С2.3!E13</f>
        <v>300</v>
      </c>
    </row>
    <row r="77" spans="1:3" ht="25.5" x14ac:dyDescent="0.2">
      <c r="A77" s="59" t="s">
        <v>111</v>
      </c>
      <c r="B77" s="69" t="s">
        <v>112</v>
      </c>
      <c r="C77" s="68">
        <f>IF([5]С2.3!E26&gt;0,[5]С2.3!E26,[5]С2.3!E16)</f>
        <v>65637</v>
      </c>
    </row>
    <row r="78" spans="1:3" ht="38.25" x14ac:dyDescent="0.2">
      <c r="A78" s="59" t="s">
        <v>113</v>
      </c>
      <c r="B78" s="69" t="s">
        <v>114</v>
      </c>
      <c r="C78" s="68">
        <f>IF([5]С2.3!E27&gt;0,[5]С2.3!E27,[5]С2.3!E17)</f>
        <v>31684</v>
      </c>
    </row>
    <row r="79" spans="1:3" ht="17.25" x14ac:dyDescent="0.2">
      <c r="A79" s="59" t="s">
        <v>115</v>
      </c>
      <c r="B79" s="33" t="s">
        <v>116</v>
      </c>
      <c r="C79" s="35">
        <f>[5]С2!F29</f>
        <v>9.5962865259740182E-2</v>
      </c>
    </row>
    <row r="80" spans="1:3" ht="30" x14ac:dyDescent="0.2">
      <c r="A80" s="59" t="s">
        <v>117</v>
      </c>
      <c r="B80" s="53" t="s">
        <v>118</v>
      </c>
      <c r="C80" s="70">
        <f>[5]С2!F30</f>
        <v>8.4029304029304031E-2</v>
      </c>
    </row>
    <row r="81" spans="1:3" ht="17.25" x14ac:dyDescent="0.2">
      <c r="A81" s="59" t="s">
        <v>119</v>
      </c>
      <c r="B81" s="71" t="s">
        <v>120</v>
      </c>
      <c r="C81" s="35">
        <f>[5]С2!F31</f>
        <v>0.13880000000000001</v>
      </c>
    </row>
    <row r="82" spans="1:3" s="63" customFormat="1" ht="18" thickBot="1" x14ac:dyDescent="0.25">
      <c r="A82" s="72" t="s">
        <v>121</v>
      </c>
      <c r="B82" s="73" t="s">
        <v>122</v>
      </c>
      <c r="C82" s="74">
        <f>[5]С2!F32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[5]С3!F14</f>
        <v>6075.6875084088233</v>
      </c>
    </row>
    <row r="86" spans="1:3" s="63" customFormat="1" ht="42.75" x14ac:dyDescent="0.2">
      <c r="A86" s="77" t="s">
        <v>127</v>
      </c>
      <c r="B86" s="53" t="s">
        <v>128</v>
      </c>
      <c r="C86" s="78">
        <f>[5]С3!F15</f>
        <v>0.2</v>
      </c>
    </row>
    <row r="87" spans="1:3" s="63" customFormat="1" ht="14.25" x14ac:dyDescent="0.2">
      <c r="A87" s="77" t="s">
        <v>129</v>
      </c>
      <c r="B87" s="79" t="s">
        <v>130</v>
      </c>
      <c r="C87" s="62">
        <f>[5]С3!F18</f>
        <v>15</v>
      </c>
    </row>
    <row r="88" spans="1:3" s="63" customFormat="1" ht="17.25" x14ac:dyDescent="0.2">
      <c r="A88" s="77" t="s">
        <v>131</v>
      </c>
      <c r="B88" s="33" t="s">
        <v>132</v>
      </c>
      <c r="C88" s="34">
        <f>[5]С3!F19</f>
        <v>3778.1614077800232</v>
      </c>
    </row>
    <row r="89" spans="1:3" s="63" customFormat="1" ht="55.5" x14ac:dyDescent="0.2">
      <c r="A89" s="77" t="s">
        <v>133</v>
      </c>
      <c r="B89" s="53" t="s">
        <v>134</v>
      </c>
      <c r="C89" s="80">
        <f>[5]С3!F20</f>
        <v>2.1999999999999999E-2</v>
      </c>
    </row>
    <row r="90" spans="1:3" s="63" customFormat="1" ht="14.25" x14ac:dyDescent="0.2">
      <c r="A90" s="77" t="s">
        <v>135</v>
      </c>
      <c r="B90" s="58" t="s">
        <v>81</v>
      </c>
      <c r="C90" s="62">
        <f>[5]С3!F21</f>
        <v>10</v>
      </c>
    </row>
    <row r="91" spans="1:3" s="63" customFormat="1" ht="17.25" x14ac:dyDescent="0.2">
      <c r="A91" s="77" t="s">
        <v>136</v>
      </c>
      <c r="B91" s="33" t="s">
        <v>137</v>
      </c>
      <c r="C91" s="34">
        <f>[5]С3!F22</f>
        <v>5.1961042686199193</v>
      </c>
    </row>
    <row r="92" spans="1:3" s="63" customFormat="1" ht="55.5" x14ac:dyDescent="0.2">
      <c r="A92" s="77" t="s">
        <v>138</v>
      </c>
      <c r="B92" s="53" t="s">
        <v>139</v>
      </c>
      <c r="C92" s="80">
        <f>[5]С3!F23</f>
        <v>3.0000000000000001E-3</v>
      </c>
    </row>
    <row r="93" spans="1:3" s="63" customFormat="1" ht="27.75" thickBot="1" x14ac:dyDescent="0.25">
      <c r="A93" s="81" t="s">
        <v>140</v>
      </c>
      <c r="B93" s="82" t="s">
        <v>141</v>
      </c>
      <c r="C93" s="83">
        <f>[5]С3!F24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[5]С4!F16</f>
        <v>1652.5</v>
      </c>
    </row>
    <row r="97" spans="1:3" ht="30" x14ac:dyDescent="0.2">
      <c r="A97" s="59" t="s">
        <v>146</v>
      </c>
      <c r="B97" s="58" t="s">
        <v>147</v>
      </c>
      <c r="C97" s="34">
        <f>[5]С4!F17</f>
        <v>73547</v>
      </c>
    </row>
    <row r="98" spans="1:3" ht="17.25" x14ac:dyDescent="0.2">
      <c r="A98" s="59" t="s">
        <v>148</v>
      </c>
      <c r="B98" s="58" t="s">
        <v>149</v>
      </c>
      <c r="C98" s="40">
        <f>[5]С4!F18</f>
        <v>0.02</v>
      </c>
    </row>
    <row r="99" spans="1:3" ht="30" x14ac:dyDescent="0.2">
      <c r="A99" s="59" t="s">
        <v>150</v>
      </c>
      <c r="B99" s="58" t="s">
        <v>151</v>
      </c>
      <c r="C99" s="34">
        <f>[5]С4!F19</f>
        <v>12104</v>
      </c>
    </row>
    <row r="100" spans="1:3" ht="28.5" x14ac:dyDescent="0.2">
      <c r="A100" s="59" t="s">
        <v>152</v>
      </c>
      <c r="B100" s="58" t="s">
        <v>153</v>
      </c>
      <c r="C100" s="40">
        <f>[5]С4!F20</f>
        <v>1.4999999999999999E-2</v>
      </c>
    </row>
    <row r="101" spans="1:3" ht="30" x14ac:dyDescent="0.2">
      <c r="A101" s="59" t="s">
        <v>154</v>
      </c>
      <c r="B101" s="33" t="s">
        <v>155</v>
      </c>
      <c r="C101" s="34">
        <f>[5]С4!F21</f>
        <v>1933.1949342509995</v>
      </c>
    </row>
    <row r="102" spans="1:3" ht="24" customHeight="1" x14ac:dyDescent="0.2">
      <c r="A102" s="59" t="s">
        <v>156</v>
      </c>
      <c r="B102" s="53" t="s">
        <v>157</v>
      </c>
      <c r="C102" s="85">
        <f>IF([5]С4.2!F8="да",[5]С4.2!D21,[5]С4.2!D15)</f>
        <v>0</v>
      </c>
    </row>
    <row r="103" spans="1:3" ht="68.25" x14ac:dyDescent="0.2">
      <c r="A103" s="59" t="s">
        <v>158</v>
      </c>
      <c r="B103" s="53" t="s">
        <v>159</v>
      </c>
      <c r="C103" s="34">
        <f>[5]С4!F22</f>
        <v>3.6112641666666665</v>
      </c>
    </row>
    <row r="104" spans="1:3" ht="30" x14ac:dyDescent="0.2">
      <c r="A104" s="59" t="s">
        <v>160</v>
      </c>
      <c r="B104" s="58" t="s">
        <v>161</v>
      </c>
      <c r="C104" s="34">
        <f>[5]С4!F23</f>
        <v>180</v>
      </c>
    </row>
    <row r="105" spans="1:3" ht="14.25" x14ac:dyDescent="0.2">
      <c r="A105" s="59" t="s">
        <v>162</v>
      </c>
      <c r="B105" s="53" t="s">
        <v>163</v>
      </c>
      <c r="C105" s="34">
        <f>[5]С4!F24</f>
        <v>8497.1999999999989</v>
      </c>
    </row>
    <row r="106" spans="1:3" ht="14.25" x14ac:dyDescent="0.2">
      <c r="A106" s="59" t="s">
        <v>164</v>
      </c>
      <c r="B106" s="58" t="s">
        <v>165</v>
      </c>
      <c r="C106" s="40">
        <f>[5]С4!F25</f>
        <v>0.35</v>
      </c>
    </row>
    <row r="107" spans="1:3" ht="17.25" x14ac:dyDescent="0.2">
      <c r="A107" s="59" t="s">
        <v>166</v>
      </c>
      <c r="B107" s="33" t="s">
        <v>167</v>
      </c>
      <c r="C107" s="34">
        <f>[5]С4!F26</f>
        <v>76.910225000000011</v>
      </c>
    </row>
    <row r="108" spans="1:3" ht="25.5" x14ac:dyDescent="0.2">
      <c r="A108" s="59" t="s">
        <v>168</v>
      </c>
      <c r="B108" s="53" t="s">
        <v>95</v>
      </c>
      <c r="C108" s="85">
        <f>[5]С4.3!E16</f>
        <v>0</v>
      </c>
    </row>
    <row r="109" spans="1:3" ht="25.5" x14ac:dyDescent="0.2">
      <c r="A109" s="59" t="s">
        <v>169</v>
      </c>
      <c r="B109" s="53" t="s">
        <v>170</v>
      </c>
      <c r="C109" s="34">
        <f>[5]С4.3!E17</f>
        <v>19.541666666666668</v>
      </c>
    </row>
    <row r="110" spans="1:3" ht="38.25" x14ac:dyDescent="0.2">
      <c r="A110" s="59" t="s">
        <v>171</v>
      </c>
      <c r="B110" s="53" t="s">
        <v>107</v>
      </c>
      <c r="C110" s="85">
        <f>[5]С4.3!E18</f>
        <v>0</v>
      </c>
    </row>
    <row r="111" spans="1:3" x14ac:dyDescent="0.2">
      <c r="A111" s="59" t="s">
        <v>172</v>
      </c>
      <c r="B111" s="53" t="s">
        <v>173</v>
      </c>
      <c r="C111" s="34">
        <f>[5]С4.3!E19</f>
        <v>41.06666666666667</v>
      </c>
    </row>
    <row r="112" spans="1:3" x14ac:dyDescent="0.2">
      <c r="A112" s="59" t="s">
        <v>174</v>
      </c>
      <c r="B112" s="58" t="s">
        <v>175</v>
      </c>
      <c r="C112" s="34">
        <f>[5]С4.3!E11</f>
        <v>1871</v>
      </c>
    </row>
    <row r="113" spans="1:3" x14ac:dyDescent="0.2">
      <c r="A113" s="59" t="s">
        <v>176</v>
      </c>
      <c r="B113" s="58" t="s">
        <v>177</v>
      </c>
      <c r="C113" s="52">
        <f>[5]С4.3!E12</f>
        <v>1636</v>
      </c>
    </row>
    <row r="114" spans="1:3" x14ac:dyDescent="0.2">
      <c r="A114" s="59" t="s">
        <v>178</v>
      </c>
      <c r="B114" s="58" t="s">
        <v>179</v>
      </c>
      <c r="C114" s="52">
        <f>[5]С4.3!E13</f>
        <v>204</v>
      </c>
    </row>
    <row r="115" spans="1:3" ht="30" x14ac:dyDescent="0.2">
      <c r="A115" s="59" t="s">
        <v>180</v>
      </c>
      <c r="B115" s="33" t="s">
        <v>181</v>
      </c>
      <c r="C115" s="34">
        <f>[5]С4!F27</f>
        <v>1413.5806587229636</v>
      </c>
    </row>
    <row r="116" spans="1:3" ht="25.5" x14ac:dyDescent="0.2">
      <c r="A116" s="59" t="s">
        <v>182</v>
      </c>
      <c r="B116" s="53" t="s">
        <v>183</v>
      </c>
      <c r="C116" s="34">
        <f>[5]С4!F28</f>
        <v>1085.6994306627985</v>
      </c>
    </row>
    <row r="117" spans="1:3" ht="42.75" x14ac:dyDescent="0.2">
      <c r="A117" s="59" t="s">
        <v>184</v>
      </c>
      <c r="B117" s="53" t="s">
        <v>185</v>
      </c>
      <c r="C117" s="34">
        <f>[5]С4!F29</f>
        <v>327.8812280601652</v>
      </c>
    </row>
    <row r="118" spans="1:3" ht="30" x14ac:dyDescent="0.2">
      <c r="A118" s="59" t="s">
        <v>186</v>
      </c>
      <c r="B118" s="39" t="s">
        <v>187</v>
      </c>
      <c r="C118" s="34">
        <f>[5]С4!F30</f>
        <v>1747.9835653468656</v>
      </c>
    </row>
    <row r="119" spans="1:3" ht="42.75" x14ac:dyDescent="0.2">
      <c r="A119" s="59" t="s">
        <v>188</v>
      </c>
      <c r="B119" s="86" t="s">
        <v>189</v>
      </c>
      <c r="C119" s="34">
        <f>[5]С4!F33</f>
        <v>1019.6799719424911</v>
      </c>
    </row>
    <row r="120" spans="1:3" ht="30" x14ac:dyDescent="0.2">
      <c r="A120" s="59" t="s">
        <v>190</v>
      </c>
      <c r="B120" s="87" t="s">
        <v>191</v>
      </c>
      <c r="C120" s="34">
        <f>[5]С4!F35</f>
        <v>17.040680999999999</v>
      </c>
    </row>
    <row r="121" spans="1:3" ht="14.25" x14ac:dyDescent="0.2">
      <c r="A121" s="59" t="s">
        <v>192</v>
      </c>
      <c r="B121" s="56" t="s">
        <v>193</v>
      </c>
      <c r="C121" s="34">
        <f>[5]С4!F36</f>
        <v>14319.9</v>
      </c>
    </row>
    <row r="122" spans="1:3" ht="28.5" thickBot="1" x14ac:dyDescent="0.25">
      <c r="A122" s="72" t="s">
        <v>194</v>
      </c>
      <c r="B122" s="88" t="s">
        <v>195</v>
      </c>
      <c r="C122" s="83">
        <f>[5]С4!F37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[5]С5!F17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[5]С2!F37</f>
        <v>20.818139999999996</v>
      </c>
    </row>
    <row r="136" spans="1:3" ht="14.25" x14ac:dyDescent="0.2">
      <c r="A136" s="59" t="s">
        <v>217</v>
      </c>
      <c r="B136" s="101" t="s">
        <v>218</v>
      </c>
      <c r="C136" s="34">
        <f>[5]С2!F38</f>
        <v>7</v>
      </c>
    </row>
    <row r="137" spans="1:3" ht="17.25" x14ac:dyDescent="0.2">
      <c r="A137" s="59" t="s">
        <v>219</v>
      </c>
      <c r="B137" s="101" t="s">
        <v>220</v>
      </c>
      <c r="C137" s="34">
        <f>[5]С2!F40</f>
        <v>0.97</v>
      </c>
    </row>
    <row r="138" spans="1:3" ht="15" thickBot="1" x14ac:dyDescent="0.25">
      <c r="A138" s="72" t="s">
        <v>221</v>
      </c>
      <c r="B138" s="102" t="s">
        <v>222</v>
      </c>
      <c r="C138" s="46">
        <f>[5]С2!F42</f>
        <v>0.35</v>
      </c>
    </row>
    <row r="139" spans="1:3" s="89" customFormat="1" ht="13.5" thickBot="1" x14ac:dyDescent="0.25">
      <c r="A139" s="47"/>
      <c r="B139" s="75"/>
      <c r="C139" s="15"/>
    </row>
    <row r="140" spans="1:3" ht="30" x14ac:dyDescent="0.2">
      <c r="A140" s="84" t="s">
        <v>223</v>
      </c>
      <c r="B140" s="103" t="s">
        <v>224</v>
      </c>
      <c r="C140" s="104">
        <f>[5]С2!F35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[5]С2.5!$E$11</f>
        <v>-2.9000000000000026E-2</v>
      </c>
    </row>
    <row r="144" spans="1:3" x14ac:dyDescent="0.2">
      <c r="A144" s="105"/>
      <c r="B144" s="110">
        <f>B143+1</f>
        <v>2021</v>
      </c>
      <c r="C144" s="111">
        <f>[5]С2.5!$F$11</f>
        <v>0.245</v>
      </c>
    </row>
    <row r="145" spans="1:3" x14ac:dyDescent="0.2">
      <c r="A145" s="105"/>
      <c r="B145" s="110">
        <f t="shared" ref="B145:B208" si="0">B144+1</f>
        <v>2022</v>
      </c>
      <c r="C145" s="111">
        <f>[5]С2.5!$G$11</f>
        <v>0.114</v>
      </c>
    </row>
    <row r="146" spans="1:3" ht="13.5" thickBot="1" x14ac:dyDescent="0.25">
      <c r="A146" s="105"/>
      <c r="B146" s="112">
        <f t="shared" si="0"/>
        <v>2023</v>
      </c>
      <c r="C146" s="113">
        <f>[5]С2.5!$H$11</f>
        <v>2.4E-2</v>
      </c>
    </row>
    <row r="147" spans="1:3" x14ac:dyDescent="0.2">
      <c r="A147" s="105"/>
      <c r="B147" s="114">
        <f t="shared" si="0"/>
        <v>2024</v>
      </c>
      <c r="C147" s="115">
        <f>[5]С2.5!$I$11</f>
        <v>8.5999999999999993E-2</v>
      </c>
    </row>
    <row r="148" spans="1:3" hidden="1" x14ac:dyDescent="0.2">
      <c r="A148" s="105"/>
      <c r="B148" s="110">
        <f t="shared" si="0"/>
        <v>2025</v>
      </c>
      <c r="C148" s="111">
        <f>[5]С2.5!$J$11</f>
        <v>0.21215960863291</v>
      </c>
    </row>
    <row r="149" spans="1:3" hidden="1" x14ac:dyDescent="0.2">
      <c r="A149" s="105"/>
      <c r="B149" s="110">
        <f t="shared" si="0"/>
        <v>2026</v>
      </c>
      <c r="C149" s="111">
        <f>[5]С2.5!$K$11</f>
        <v>3.5813361771260002E-2</v>
      </c>
    </row>
    <row r="150" spans="1:3" hidden="1" x14ac:dyDescent="0.2">
      <c r="A150" s="105"/>
      <c r="B150" s="110">
        <f t="shared" si="0"/>
        <v>2027</v>
      </c>
      <c r="C150" s="111">
        <f>[5]С2.5!$L$11</f>
        <v>3.2682303599220003E-2</v>
      </c>
    </row>
    <row r="151" spans="1:3" hidden="1" x14ac:dyDescent="0.2">
      <c r="A151" s="105"/>
      <c r="B151" s="110">
        <f t="shared" si="0"/>
        <v>2028</v>
      </c>
      <c r="C151" s="111">
        <f>[5]С2.5!$M$11</f>
        <v>0</v>
      </c>
    </row>
    <row r="152" spans="1:3" hidden="1" x14ac:dyDescent="0.2">
      <c r="A152" s="105"/>
      <c r="B152" s="110">
        <f t="shared" si="0"/>
        <v>2029</v>
      </c>
      <c r="C152" s="111">
        <f>[5]С2.5!$N$11</f>
        <v>0</v>
      </c>
    </row>
    <row r="153" spans="1:3" hidden="1" x14ac:dyDescent="0.2">
      <c r="A153" s="105"/>
      <c r="B153" s="110">
        <f t="shared" si="0"/>
        <v>2030</v>
      </c>
      <c r="C153" s="111">
        <f>[5]С2.5!$O$11</f>
        <v>0</v>
      </c>
    </row>
    <row r="154" spans="1:3" hidden="1" x14ac:dyDescent="0.2">
      <c r="A154" s="105"/>
      <c r="B154" s="110">
        <f t="shared" si="0"/>
        <v>2031</v>
      </c>
      <c r="C154" s="111">
        <f>[5]С2.5!$P$11</f>
        <v>0</v>
      </c>
    </row>
    <row r="155" spans="1:3" hidden="1" x14ac:dyDescent="0.2">
      <c r="A155" s="89"/>
      <c r="B155" s="110">
        <f t="shared" si="0"/>
        <v>2032</v>
      </c>
      <c r="C155" s="111">
        <f>[5]С2.5!$Q$11</f>
        <v>0</v>
      </c>
    </row>
    <row r="156" spans="1:3" hidden="1" x14ac:dyDescent="0.2">
      <c r="A156" s="89"/>
      <c r="B156" s="110">
        <f t="shared" si="0"/>
        <v>2033</v>
      </c>
      <c r="C156" s="111">
        <f>[5]С2.5!$R$11</f>
        <v>0</v>
      </c>
    </row>
    <row r="157" spans="1:3" hidden="1" x14ac:dyDescent="0.2">
      <c r="B157" s="110">
        <f t="shared" si="0"/>
        <v>2034</v>
      </c>
      <c r="C157" s="111">
        <f>[5]С2.5!$S$11</f>
        <v>0</v>
      </c>
    </row>
    <row r="158" spans="1:3" hidden="1" x14ac:dyDescent="0.2">
      <c r="B158" s="110">
        <f t="shared" si="0"/>
        <v>2035</v>
      </c>
      <c r="C158" s="111">
        <f>[5]С2.5!$T$11</f>
        <v>0</v>
      </c>
    </row>
    <row r="159" spans="1:3" hidden="1" x14ac:dyDescent="0.2">
      <c r="B159" s="110">
        <f t="shared" si="0"/>
        <v>2036</v>
      </c>
      <c r="C159" s="111">
        <f>[5]С2.5!$U$11</f>
        <v>0</v>
      </c>
    </row>
    <row r="160" spans="1:3" hidden="1" x14ac:dyDescent="0.2">
      <c r="B160" s="110">
        <f t="shared" si="0"/>
        <v>2037</v>
      </c>
      <c r="C160" s="111">
        <f>[5]С2.5!$V$11</f>
        <v>0</v>
      </c>
    </row>
    <row r="161" spans="2:3" hidden="1" x14ac:dyDescent="0.2">
      <c r="B161" s="110">
        <f t="shared" si="0"/>
        <v>2038</v>
      </c>
      <c r="C161" s="111">
        <f>[5]С2.5!$W$11</f>
        <v>0</v>
      </c>
    </row>
    <row r="162" spans="2:3" hidden="1" x14ac:dyDescent="0.2">
      <c r="B162" s="110">
        <f t="shared" si="0"/>
        <v>2039</v>
      </c>
      <c r="C162" s="111">
        <f>[5]С2.5!$X$11</f>
        <v>0</v>
      </c>
    </row>
    <row r="163" spans="2:3" hidden="1" x14ac:dyDescent="0.2">
      <c r="B163" s="110">
        <f t="shared" si="0"/>
        <v>2040</v>
      </c>
      <c r="C163" s="111">
        <f>[5]С2.5!$Y$11</f>
        <v>0</v>
      </c>
    </row>
    <row r="164" spans="2:3" hidden="1" x14ac:dyDescent="0.2">
      <c r="B164" s="110">
        <f t="shared" si="0"/>
        <v>2041</v>
      </c>
      <c r="C164" s="111">
        <f>[5]С2.5!$Z$11</f>
        <v>0</v>
      </c>
    </row>
    <row r="165" spans="2:3" hidden="1" x14ac:dyDescent="0.2">
      <c r="B165" s="110">
        <f t="shared" si="0"/>
        <v>2042</v>
      </c>
      <c r="C165" s="111">
        <f>[5]С2.5!$AA$11</f>
        <v>0</v>
      </c>
    </row>
    <row r="166" spans="2:3" hidden="1" x14ac:dyDescent="0.2">
      <c r="B166" s="110">
        <f t="shared" si="0"/>
        <v>2043</v>
      </c>
      <c r="C166" s="111">
        <f>[5]С2.5!$AB$11</f>
        <v>0</v>
      </c>
    </row>
    <row r="167" spans="2:3" hidden="1" x14ac:dyDescent="0.2">
      <c r="B167" s="110">
        <f t="shared" si="0"/>
        <v>2044</v>
      </c>
      <c r="C167" s="111">
        <f>[5]С2.5!$AC$11</f>
        <v>0</v>
      </c>
    </row>
    <row r="168" spans="2:3" hidden="1" x14ac:dyDescent="0.2">
      <c r="B168" s="110">
        <f t="shared" si="0"/>
        <v>2045</v>
      </c>
      <c r="C168" s="111">
        <f>[5]С2.5!$AD$11</f>
        <v>0</v>
      </c>
    </row>
    <row r="169" spans="2:3" hidden="1" x14ac:dyDescent="0.2">
      <c r="B169" s="110">
        <f t="shared" si="0"/>
        <v>2046</v>
      </c>
      <c r="C169" s="111">
        <f>[5]С2.5!$AE$11</f>
        <v>0</v>
      </c>
    </row>
    <row r="170" spans="2:3" hidden="1" x14ac:dyDescent="0.2">
      <c r="B170" s="110">
        <f t="shared" si="0"/>
        <v>2047</v>
      </c>
      <c r="C170" s="111">
        <f>[5]С2.5!$AF$11</f>
        <v>0</v>
      </c>
    </row>
    <row r="171" spans="2:3" hidden="1" x14ac:dyDescent="0.2">
      <c r="B171" s="110">
        <f t="shared" si="0"/>
        <v>2048</v>
      </c>
      <c r="C171" s="111">
        <f>[5]С2.5!$AG$11</f>
        <v>0</v>
      </c>
    </row>
    <row r="172" spans="2:3" hidden="1" x14ac:dyDescent="0.2">
      <c r="B172" s="110">
        <f t="shared" si="0"/>
        <v>2049</v>
      </c>
      <c r="C172" s="111">
        <f>[5]С2.5!$AH$11</f>
        <v>0</v>
      </c>
    </row>
    <row r="173" spans="2:3" hidden="1" x14ac:dyDescent="0.2">
      <c r="B173" s="110">
        <f t="shared" si="0"/>
        <v>2050</v>
      </c>
      <c r="C173" s="111">
        <f>[5]С2.5!$AI$11</f>
        <v>0</v>
      </c>
    </row>
    <row r="174" spans="2:3" hidden="1" x14ac:dyDescent="0.2">
      <c r="B174" s="110">
        <f t="shared" si="0"/>
        <v>2051</v>
      </c>
      <c r="C174" s="111">
        <f>[5]С2.5!$AJ$11</f>
        <v>0</v>
      </c>
    </row>
    <row r="175" spans="2:3" hidden="1" x14ac:dyDescent="0.2">
      <c r="B175" s="110">
        <f t="shared" si="0"/>
        <v>2052</v>
      </c>
      <c r="C175" s="111">
        <f>[5]С2.5!$AK$11</f>
        <v>0</v>
      </c>
    </row>
    <row r="176" spans="2:3" hidden="1" x14ac:dyDescent="0.2">
      <c r="B176" s="110">
        <f t="shared" si="0"/>
        <v>2053</v>
      </c>
      <c r="C176" s="111">
        <f>[5]С2.5!$AL$11</f>
        <v>0</v>
      </c>
    </row>
    <row r="177" spans="2:3" hidden="1" x14ac:dyDescent="0.2">
      <c r="B177" s="110">
        <f t="shared" si="0"/>
        <v>2054</v>
      </c>
      <c r="C177" s="111">
        <f>[5]С2.5!$AM$11</f>
        <v>0</v>
      </c>
    </row>
    <row r="178" spans="2:3" hidden="1" x14ac:dyDescent="0.2">
      <c r="B178" s="110">
        <f t="shared" si="0"/>
        <v>2055</v>
      </c>
      <c r="C178" s="111">
        <f>[5]С2.5!$AN$11</f>
        <v>0</v>
      </c>
    </row>
    <row r="179" spans="2:3" hidden="1" x14ac:dyDescent="0.2">
      <c r="B179" s="110">
        <f t="shared" si="0"/>
        <v>2056</v>
      </c>
      <c r="C179" s="111">
        <f>[5]С2.5!$AO$11</f>
        <v>0</v>
      </c>
    </row>
    <row r="180" spans="2:3" hidden="1" x14ac:dyDescent="0.2">
      <c r="B180" s="110">
        <f t="shared" si="0"/>
        <v>2057</v>
      </c>
      <c r="C180" s="111">
        <f>[5]С2.5!$AP$11</f>
        <v>0</v>
      </c>
    </row>
    <row r="181" spans="2:3" hidden="1" x14ac:dyDescent="0.2">
      <c r="B181" s="110">
        <f t="shared" si="0"/>
        <v>2058</v>
      </c>
      <c r="C181" s="111">
        <f>[5]С2.5!$AQ$11</f>
        <v>0</v>
      </c>
    </row>
    <row r="182" spans="2:3" hidden="1" x14ac:dyDescent="0.2">
      <c r="B182" s="110">
        <f t="shared" si="0"/>
        <v>2059</v>
      </c>
      <c r="C182" s="111">
        <f>[5]С2.5!$AR$11</f>
        <v>0</v>
      </c>
    </row>
    <row r="183" spans="2:3" hidden="1" x14ac:dyDescent="0.2">
      <c r="B183" s="110">
        <f t="shared" si="0"/>
        <v>2060</v>
      </c>
      <c r="C183" s="111">
        <f>[5]С2.5!$AS$11</f>
        <v>0</v>
      </c>
    </row>
    <row r="184" spans="2:3" hidden="1" x14ac:dyDescent="0.2">
      <c r="B184" s="110">
        <f t="shared" si="0"/>
        <v>2061</v>
      </c>
      <c r="C184" s="111">
        <f>[5]С2.5!$AT$11</f>
        <v>0</v>
      </c>
    </row>
    <row r="185" spans="2:3" hidden="1" x14ac:dyDescent="0.2">
      <c r="B185" s="110">
        <f t="shared" si="0"/>
        <v>2062</v>
      </c>
      <c r="C185" s="111">
        <f>[5]С2.5!$AU$11</f>
        <v>0</v>
      </c>
    </row>
    <row r="186" spans="2:3" hidden="1" x14ac:dyDescent="0.2">
      <c r="B186" s="110">
        <f t="shared" si="0"/>
        <v>2063</v>
      </c>
      <c r="C186" s="111">
        <f>[5]С2.5!$AV$11</f>
        <v>0</v>
      </c>
    </row>
    <row r="187" spans="2:3" hidden="1" x14ac:dyDescent="0.2">
      <c r="B187" s="110">
        <f t="shared" si="0"/>
        <v>2064</v>
      </c>
      <c r="C187" s="111">
        <f>[5]С2.5!$AW$11</f>
        <v>0</v>
      </c>
    </row>
    <row r="188" spans="2:3" hidden="1" x14ac:dyDescent="0.2">
      <c r="B188" s="110">
        <f t="shared" si="0"/>
        <v>2065</v>
      </c>
      <c r="C188" s="111">
        <f>[5]С2.5!$AX$11</f>
        <v>0</v>
      </c>
    </row>
    <row r="189" spans="2:3" hidden="1" x14ac:dyDescent="0.2">
      <c r="B189" s="110">
        <f t="shared" si="0"/>
        <v>2066</v>
      </c>
      <c r="C189" s="111">
        <f>[5]С2.5!$AY$11</f>
        <v>0</v>
      </c>
    </row>
    <row r="190" spans="2:3" hidden="1" x14ac:dyDescent="0.2">
      <c r="B190" s="110">
        <f t="shared" si="0"/>
        <v>2067</v>
      </c>
      <c r="C190" s="111">
        <f>[5]С2.5!$AZ$11</f>
        <v>0</v>
      </c>
    </row>
    <row r="191" spans="2:3" hidden="1" x14ac:dyDescent="0.2">
      <c r="B191" s="110">
        <f t="shared" si="0"/>
        <v>2068</v>
      </c>
      <c r="C191" s="111">
        <f>[5]С2.5!$BA$11</f>
        <v>0</v>
      </c>
    </row>
    <row r="192" spans="2:3" hidden="1" x14ac:dyDescent="0.2">
      <c r="B192" s="110">
        <f t="shared" si="0"/>
        <v>2069</v>
      </c>
      <c r="C192" s="111">
        <f>[5]С2.5!$BB$11</f>
        <v>0</v>
      </c>
    </row>
    <row r="193" spans="2:3" hidden="1" x14ac:dyDescent="0.2">
      <c r="B193" s="110">
        <f t="shared" si="0"/>
        <v>2070</v>
      </c>
      <c r="C193" s="111">
        <f>[5]С2.5!$BC$11</f>
        <v>0</v>
      </c>
    </row>
    <row r="194" spans="2:3" hidden="1" x14ac:dyDescent="0.2">
      <c r="B194" s="110">
        <f t="shared" si="0"/>
        <v>2071</v>
      </c>
      <c r="C194" s="111">
        <f>[5]С2.5!$BD$11</f>
        <v>0</v>
      </c>
    </row>
    <row r="195" spans="2:3" hidden="1" x14ac:dyDescent="0.2">
      <c r="B195" s="110">
        <f t="shared" si="0"/>
        <v>2072</v>
      </c>
      <c r="C195" s="111">
        <f>[5]С2.5!$BE$11</f>
        <v>0</v>
      </c>
    </row>
    <row r="196" spans="2:3" hidden="1" x14ac:dyDescent="0.2">
      <c r="B196" s="110">
        <f t="shared" si="0"/>
        <v>2073</v>
      </c>
      <c r="C196" s="111">
        <f>[5]С2.5!$BF$11</f>
        <v>0</v>
      </c>
    </row>
    <row r="197" spans="2:3" hidden="1" x14ac:dyDescent="0.2">
      <c r="B197" s="110">
        <f t="shared" si="0"/>
        <v>2074</v>
      </c>
      <c r="C197" s="111">
        <f>[5]С2.5!$BG$11</f>
        <v>0</v>
      </c>
    </row>
    <row r="198" spans="2:3" hidden="1" x14ac:dyDescent="0.2">
      <c r="B198" s="110">
        <f t="shared" si="0"/>
        <v>2075</v>
      </c>
      <c r="C198" s="111">
        <f>[5]С2.5!$BH$11</f>
        <v>0</v>
      </c>
    </row>
    <row r="199" spans="2:3" hidden="1" x14ac:dyDescent="0.2">
      <c r="B199" s="110">
        <f t="shared" si="0"/>
        <v>2076</v>
      </c>
      <c r="C199" s="111">
        <f>[5]С2.5!$BI$11</f>
        <v>0</v>
      </c>
    </row>
    <row r="200" spans="2:3" hidden="1" x14ac:dyDescent="0.2">
      <c r="B200" s="110">
        <f t="shared" si="0"/>
        <v>2077</v>
      </c>
      <c r="C200" s="111">
        <f>[5]С2.5!$BJ$11</f>
        <v>0</v>
      </c>
    </row>
    <row r="201" spans="2:3" hidden="1" x14ac:dyDescent="0.2">
      <c r="B201" s="110">
        <f t="shared" si="0"/>
        <v>2078</v>
      </c>
      <c r="C201" s="111">
        <f>[5]С2.5!$BK$11</f>
        <v>0</v>
      </c>
    </row>
    <row r="202" spans="2:3" hidden="1" x14ac:dyDescent="0.2">
      <c r="B202" s="110">
        <f t="shared" si="0"/>
        <v>2079</v>
      </c>
      <c r="C202" s="111">
        <f>[5]С2.5!$BL$11</f>
        <v>0</v>
      </c>
    </row>
    <row r="203" spans="2:3" hidden="1" x14ac:dyDescent="0.2">
      <c r="B203" s="110">
        <f t="shared" si="0"/>
        <v>2080</v>
      </c>
      <c r="C203" s="111">
        <f>[5]С2.5!$BM$11</f>
        <v>0</v>
      </c>
    </row>
    <row r="204" spans="2:3" hidden="1" x14ac:dyDescent="0.2">
      <c r="B204" s="110">
        <f t="shared" si="0"/>
        <v>2081</v>
      </c>
      <c r="C204" s="111">
        <f>[5]С2.5!$BN$11</f>
        <v>0</v>
      </c>
    </row>
    <row r="205" spans="2:3" hidden="1" x14ac:dyDescent="0.2">
      <c r="B205" s="110">
        <f t="shared" si="0"/>
        <v>2082</v>
      </c>
      <c r="C205" s="111">
        <f>[5]С2.5!$BO$11</f>
        <v>0</v>
      </c>
    </row>
    <row r="206" spans="2:3" hidden="1" x14ac:dyDescent="0.2">
      <c r="B206" s="110">
        <f t="shared" si="0"/>
        <v>2083</v>
      </c>
      <c r="C206" s="111">
        <f>[5]С2.5!$BP$11</f>
        <v>0</v>
      </c>
    </row>
    <row r="207" spans="2:3" hidden="1" x14ac:dyDescent="0.2">
      <c r="B207" s="110">
        <f t="shared" si="0"/>
        <v>2084</v>
      </c>
      <c r="C207" s="111">
        <f>[5]С2.5!$BQ$11</f>
        <v>0</v>
      </c>
    </row>
    <row r="208" spans="2:3" hidden="1" x14ac:dyDescent="0.2">
      <c r="B208" s="110">
        <f t="shared" si="0"/>
        <v>2085</v>
      </c>
      <c r="C208" s="111">
        <f>[5]С2.5!$BR$11</f>
        <v>0</v>
      </c>
    </row>
    <row r="209" spans="2:3" hidden="1" x14ac:dyDescent="0.2">
      <c r="B209" s="110">
        <f t="shared" ref="B209:B223" si="1">B208+1</f>
        <v>2086</v>
      </c>
      <c r="C209" s="111">
        <f>[5]С2.5!$BS$11</f>
        <v>0</v>
      </c>
    </row>
    <row r="210" spans="2:3" hidden="1" x14ac:dyDescent="0.2">
      <c r="B210" s="110">
        <f t="shared" si="1"/>
        <v>2087</v>
      </c>
      <c r="C210" s="111">
        <f>[5]С2.5!$BT$11</f>
        <v>0</v>
      </c>
    </row>
    <row r="211" spans="2:3" hidden="1" x14ac:dyDescent="0.2">
      <c r="B211" s="110">
        <f t="shared" si="1"/>
        <v>2088</v>
      </c>
      <c r="C211" s="111">
        <f>[5]С2.5!$BU$11</f>
        <v>0</v>
      </c>
    </row>
    <row r="212" spans="2:3" hidden="1" x14ac:dyDescent="0.2">
      <c r="B212" s="110">
        <f t="shared" si="1"/>
        <v>2089</v>
      </c>
      <c r="C212" s="111">
        <f>[5]С2.5!$BV$11</f>
        <v>0</v>
      </c>
    </row>
    <row r="213" spans="2:3" hidden="1" x14ac:dyDescent="0.2">
      <c r="B213" s="110">
        <f t="shared" si="1"/>
        <v>2090</v>
      </c>
      <c r="C213" s="111">
        <f>[5]С2.5!$BW$11</f>
        <v>0</v>
      </c>
    </row>
    <row r="214" spans="2:3" hidden="1" x14ac:dyDescent="0.2">
      <c r="B214" s="110">
        <f t="shared" si="1"/>
        <v>2091</v>
      </c>
      <c r="C214" s="111">
        <f>[5]С2.5!$BX$11</f>
        <v>0</v>
      </c>
    </row>
    <row r="215" spans="2:3" hidden="1" x14ac:dyDescent="0.2">
      <c r="B215" s="110">
        <f t="shared" si="1"/>
        <v>2092</v>
      </c>
      <c r="C215" s="111">
        <f>[5]С2.5!$BY$11</f>
        <v>0</v>
      </c>
    </row>
    <row r="216" spans="2:3" hidden="1" x14ac:dyDescent="0.2">
      <c r="B216" s="110">
        <f t="shared" si="1"/>
        <v>2093</v>
      </c>
      <c r="C216" s="111">
        <f>[5]С2.5!$BZ$11</f>
        <v>0</v>
      </c>
    </row>
    <row r="217" spans="2:3" hidden="1" x14ac:dyDescent="0.2">
      <c r="B217" s="110">
        <f t="shared" si="1"/>
        <v>2094</v>
      </c>
      <c r="C217" s="111">
        <f>[5]С2.5!$CA$11</f>
        <v>0</v>
      </c>
    </row>
    <row r="218" spans="2:3" hidden="1" x14ac:dyDescent="0.2">
      <c r="B218" s="110">
        <f t="shared" si="1"/>
        <v>2095</v>
      </c>
      <c r="C218" s="111">
        <f>[5]С2.5!$CB$11</f>
        <v>0</v>
      </c>
    </row>
    <row r="219" spans="2:3" hidden="1" x14ac:dyDescent="0.2">
      <c r="B219" s="110">
        <f t="shared" si="1"/>
        <v>2096</v>
      </c>
      <c r="C219" s="111">
        <f>[5]С2.5!$CC$11</f>
        <v>0</v>
      </c>
    </row>
    <row r="220" spans="2:3" hidden="1" x14ac:dyDescent="0.2">
      <c r="B220" s="110">
        <f t="shared" si="1"/>
        <v>2097</v>
      </c>
      <c r="C220" s="111">
        <f>[5]С2.5!$CD$11</f>
        <v>0</v>
      </c>
    </row>
    <row r="221" spans="2:3" hidden="1" x14ac:dyDescent="0.2">
      <c r="B221" s="110">
        <f t="shared" si="1"/>
        <v>2098</v>
      </c>
      <c r="C221" s="111">
        <f>[5]С2.5!$CE$11</f>
        <v>0</v>
      </c>
    </row>
    <row r="222" spans="2:3" hidden="1" x14ac:dyDescent="0.2">
      <c r="B222" s="110">
        <f t="shared" si="1"/>
        <v>2099</v>
      </c>
      <c r="C222" s="111">
        <f>[5]С2.5!$CF$11</f>
        <v>0</v>
      </c>
    </row>
    <row r="223" spans="2:3" ht="13.5" hidden="1" thickBot="1" x14ac:dyDescent="0.25">
      <c r="B223" s="112">
        <f t="shared" si="1"/>
        <v>2100</v>
      </c>
      <c r="C223" s="113">
        <f>[5]С2.5!$CG$11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[6]И1!D13</f>
        <v>Субъект Российской Федерации</v>
      </c>
      <c r="C4" s="10" t="str">
        <f>[6]И1!E13</f>
        <v>Новосибирская область</v>
      </c>
    </row>
    <row r="5" spans="1:3" ht="38.25" x14ac:dyDescent="0.2">
      <c r="A5" s="8"/>
      <c r="B5" s="9" t="str">
        <f>[6]И1!D14</f>
        <v>Тип муниципального образования (выберите из списка)</v>
      </c>
      <c r="C5" s="10" t="str">
        <f>[6]И1!E14</f>
        <v>село Большой Изырак, Маслянинский муниципальный район</v>
      </c>
    </row>
    <row r="6" spans="1:3" x14ac:dyDescent="0.2">
      <c r="A6" s="8"/>
      <c r="B6" s="9" t="str">
        <f>IF([6]И1!E15="","",[6]И1!D15)</f>
        <v/>
      </c>
      <c r="C6" s="10" t="str">
        <f>IF([6]И1!E15="","",[6]И1!E15)</f>
        <v/>
      </c>
    </row>
    <row r="7" spans="1:3" x14ac:dyDescent="0.2">
      <c r="A7" s="8"/>
      <c r="B7" s="9" t="str">
        <f>[6]И1!D16</f>
        <v>Код ОКТМО</v>
      </c>
      <c r="C7" s="11" t="str">
        <f>[6]И1!E16</f>
        <v>50636410101</v>
      </c>
    </row>
    <row r="8" spans="1:3" x14ac:dyDescent="0.2">
      <c r="A8" s="8"/>
      <c r="B8" s="12" t="str">
        <f>[6]И1!D17</f>
        <v>Система теплоснабжения</v>
      </c>
      <c r="C8" s="13">
        <f>[6]И1!E17</f>
        <v>0</v>
      </c>
    </row>
    <row r="9" spans="1:3" x14ac:dyDescent="0.2">
      <c r="A9" s="8"/>
      <c r="B9" s="9" t="str">
        <f>[6]И1!D8</f>
        <v>Период регулирования (i)-й</v>
      </c>
      <c r="C9" s="14">
        <f>[6]И1!E8</f>
        <v>2024</v>
      </c>
    </row>
    <row r="10" spans="1:3" x14ac:dyDescent="0.2">
      <c r="A10" s="8"/>
      <c r="B10" s="9" t="str">
        <f>[6]И1!D9</f>
        <v>Период регулирования (i-1)-й</v>
      </c>
      <c r="C10" s="14">
        <f>[6]И1!E9</f>
        <v>2023</v>
      </c>
    </row>
    <row r="11" spans="1:3" x14ac:dyDescent="0.2">
      <c r="A11" s="8"/>
      <c r="B11" s="9" t="str">
        <f>[6]И1!D10</f>
        <v>Период регулирования (i-2)-й</v>
      </c>
      <c r="C11" s="14">
        <f>[6]И1!E10</f>
        <v>2022</v>
      </c>
    </row>
    <row r="12" spans="1:3" x14ac:dyDescent="0.2">
      <c r="A12" s="8"/>
      <c r="B12" s="9" t="str">
        <f>[6]И1!D11</f>
        <v>Базовый год (б)</v>
      </c>
      <c r="C12" s="14">
        <f>[6]И1!E11</f>
        <v>2019</v>
      </c>
    </row>
    <row r="13" spans="1:3" ht="38.25" x14ac:dyDescent="0.2">
      <c r="A13" s="8"/>
      <c r="B13" s="9" t="str">
        <f>[6]И1!D18</f>
        <v>Вид топлива, использование которого преобладает в системе теплоснабжения</v>
      </c>
      <c r="C13" s="15" t="str">
        <f>[6]С1.1!E13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3677.1419040982123</v>
      </c>
    </row>
    <row r="18" spans="1:3" ht="42.75" x14ac:dyDescent="0.2">
      <c r="A18" s="22" t="s">
        <v>9</v>
      </c>
      <c r="B18" s="25" t="s">
        <v>10</v>
      </c>
      <c r="C18" s="26">
        <f>[6]С1!F12</f>
        <v>688.02584870865451</v>
      </c>
    </row>
    <row r="19" spans="1:3" ht="42.75" x14ac:dyDescent="0.2">
      <c r="A19" s="22" t="s">
        <v>11</v>
      </c>
      <c r="B19" s="25" t="s">
        <v>12</v>
      </c>
      <c r="C19" s="26">
        <f>[6]С2!F12</f>
        <v>1992.3110795724281</v>
      </c>
    </row>
    <row r="20" spans="1:3" ht="30" x14ac:dyDescent="0.2">
      <c r="A20" s="22" t="s">
        <v>13</v>
      </c>
      <c r="B20" s="25" t="s">
        <v>14</v>
      </c>
      <c r="C20" s="26">
        <f>[6]С3!F12</f>
        <v>473.57953306383126</v>
      </c>
    </row>
    <row r="21" spans="1:3" ht="42.75" x14ac:dyDescent="0.2">
      <c r="A21" s="22" t="s">
        <v>15</v>
      </c>
      <c r="B21" s="25" t="s">
        <v>16</v>
      </c>
      <c r="C21" s="26">
        <f>[6]С4!F12</f>
        <v>451.12462110431392</v>
      </c>
    </row>
    <row r="22" spans="1:3" ht="30" x14ac:dyDescent="0.2">
      <c r="A22" s="22" t="s">
        <v>17</v>
      </c>
      <c r="B22" s="25" t="s">
        <v>18</v>
      </c>
      <c r="C22" s="26">
        <f>[6]С5!F12</f>
        <v>72.100821648984564</v>
      </c>
    </row>
    <row r="23" spans="1:3" ht="43.5" thickBot="1" x14ac:dyDescent="0.25">
      <c r="A23" s="27" t="s">
        <v>19</v>
      </c>
      <c r="B23" s="140" t="s">
        <v>20</v>
      </c>
      <c r="C23" s="28" t="str">
        <f>[6]С6!F12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[6]С1.1!E16</f>
        <v>5100</v>
      </c>
    </row>
    <row r="29" spans="1:3" ht="42.75" x14ac:dyDescent="0.2">
      <c r="A29" s="22" t="s">
        <v>11</v>
      </c>
      <c r="B29" s="33" t="s">
        <v>23</v>
      </c>
      <c r="C29" s="34">
        <f>[6]С1.1!E27</f>
        <v>3091.33</v>
      </c>
    </row>
    <row r="30" spans="1:3" ht="17.25" x14ac:dyDescent="0.2">
      <c r="A30" s="22" t="s">
        <v>13</v>
      </c>
      <c r="B30" s="33" t="s">
        <v>24</v>
      </c>
      <c r="C30" s="35">
        <f>[6]С1.1!E19</f>
        <v>-0.19900000000000001</v>
      </c>
    </row>
    <row r="31" spans="1:3" ht="17.25" x14ac:dyDescent="0.2">
      <c r="A31" s="22" t="s">
        <v>15</v>
      </c>
      <c r="B31" s="33" t="s">
        <v>25</v>
      </c>
      <c r="C31" s="35">
        <f>[6]С1.1!E20</f>
        <v>5.7000000000000002E-2</v>
      </c>
    </row>
    <row r="32" spans="1:3" ht="30" x14ac:dyDescent="0.2">
      <c r="A32" s="22" t="s">
        <v>17</v>
      </c>
      <c r="B32" s="36" t="s">
        <v>26</v>
      </c>
      <c r="C32" s="37">
        <f>[6]С1!F13</f>
        <v>176.4</v>
      </c>
    </row>
    <row r="33" spans="1:3" x14ac:dyDescent="0.2">
      <c r="A33" s="22" t="s">
        <v>19</v>
      </c>
      <c r="B33" s="36" t="s">
        <v>27</v>
      </c>
      <c r="C33" s="38">
        <f>[6]С1!F16</f>
        <v>7000</v>
      </c>
    </row>
    <row r="34" spans="1:3" ht="14.25" x14ac:dyDescent="0.2">
      <c r="A34" s="22" t="s">
        <v>28</v>
      </c>
      <c r="B34" s="39" t="s">
        <v>29</v>
      </c>
      <c r="C34" s="40">
        <f>[6]С1!F17</f>
        <v>0.72857142857142854</v>
      </c>
    </row>
    <row r="35" spans="1:3" ht="15.75" x14ac:dyDescent="0.2">
      <c r="A35" s="41" t="s">
        <v>30</v>
      </c>
      <c r="B35" s="42" t="s">
        <v>31</v>
      </c>
      <c r="C35" s="40">
        <f>[6]С1!F20</f>
        <v>21.588411179999994</v>
      </c>
    </row>
    <row r="36" spans="1:3" ht="15.75" x14ac:dyDescent="0.2">
      <c r="A36" s="41" t="s">
        <v>32</v>
      </c>
      <c r="B36" s="43" t="s">
        <v>33</v>
      </c>
      <c r="C36" s="40">
        <f>[6]С1!F21</f>
        <v>20.818139999999996</v>
      </c>
    </row>
    <row r="37" spans="1:3" ht="14.25" x14ac:dyDescent="0.2">
      <c r="A37" s="41" t="s">
        <v>34</v>
      </c>
      <c r="B37" s="44" t="s">
        <v>35</v>
      </c>
      <c r="C37" s="40">
        <f>[6]С1!F22</f>
        <v>1.0369999999999999</v>
      </c>
    </row>
    <row r="38" spans="1:3" ht="53.25" thickBot="1" x14ac:dyDescent="0.25">
      <c r="A38" s="27" t="s">
        <v>36</v>
      </c>
      <c r="B38" s="45" t="s">
        <v>37</v>
      </c>
      <c r="C38" s="46">
        <f>[6]С1!F23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[6]С2.1!E12</f>
        <v>V</v>
      </c>
    </row>
    <row r="42" spans="1:3" ht="25.5" x14ac:dyDescent="0.2">
      <c r="A42" s="22" t="s">
        <v>42</v>
      </c>
      <c r="B42" s="33" t="s">
        <v>43</v>
      </c>
      <c r="C42" s="51" t="str">
        <f>[6]С2.1!E13</f>
        <v>6 и менее баллов</v>
      </c>
    </row>
    <row r="43" spans="1:3" ht="25.5" x14ac:dyDescent="0.2">
      <c r="A43" s="22" t="s">
        <v>44</v>
      </c>
      <c r="B43" s="33" t="s">
        <v>45</v>
      </c>
      <c r="C43" s="51" t="str">
        <f>[6]С2.1!E14</f>
        <v>от 200 до 500</v>
      </c>
    </row>
    <row r="44" spans="1:3" ht="25.5" x14ac:dyDescent="0.2">
      <c r="A44" s="22" t="s">
        <v>46</v>
      </c>
      <c r="B44" s="33" t="s">
        <v>47</v>
      </c>
      <c r="C44" s="52" t="str">
        <f>[6]С2.1!E15</f>
        <v>нет</v>
      </c>
    </row>
    <row r="45" spans="1:3" ht="30" x14ac:dyDescent="0.2">
      <c r="A45" s="22" t="s">
        <v>48</v>
      </c>
      <c r="B45" s="33" t="s">
        <v>49</v>
      </c>
      <c r="C45" s="34">
        <f>[6]С2!F18</f>
        <v>35106.652004551666</v>
      </c>
    </row>
    <row r="46" spans="1:3" ht="30" x14ac:dyDescent="0.2">
      <c r="A46" s="22" t="s">
        <v>50</v>
      </c>
      <c r="B46" s="53" t="s">
        <v>51</v>
      </c>
      <c r="C46" s="34">
        <f>IF([6]С2!F19&gt;0,[6]С2!F19,[6]С2!F20)</f>
        <v>23441.524932855718</v>
      </c>
    </row>
    <row r="47" spans="1:3" ht="25.5" x14ac:dyDescent="0.2">
      <c r="A47" s="22" t="s">
        <v>52</v>
      </c>
      <c r="B47" s="54" t="s">
        <v>53</v>
      </c>
      <c r="C47" s="34">
        <f>[6]С2.1!E19</f>
        <v>-37</v>
      </c>
    </row>
    <row r="48" spans="1:3" ht="25.5" x14ac:dyDescent="0.2">
      <c r="A48" s="22" t="s">
        <v>54</v>
      </c>
      <c r="B48" s="54" t="s">
        <v>55</v>
      </c>
      <c r="C48" s="34" t="str">
        <f>[6]С2.1!E22</f>
        <v>нет</v>
      </c>
    </row>
    <row r="49" spans="1:3" ht="38.25" x14ac:dyDescent="0.2">
      <c r="A49" s="22" t="s">
        <v>56</v>
      </c>
      <c r="B49" s="55" t="s">
        <v>57</v>
      </c>
      <c r="C49" s="34">
        <f>[6]С2.2!E10</f>
        <v>1287</v>
      </c>
    </row>
    <row r="50" spans="1:3" ht="25.5" x14ac:dyDescent="0.2">
      <c r="A50" s="22" t="s">
        <v>58</v>
      </c>
      <c r="B50" s="56" t="s">
        <v>59</v>
      </c>
      <c r="C50" s="34">
        <f>[6]С2.2!E12</f>
        <v>5.97</v>
      </c>
    </row>
    <row r="51" spans="1:3" ht="52.5" x14ac:dyDescent="0.2">
      <c r="A51" s="22" t="s">
        <v>60</v>
      </c>
      <c r="B51" s="57" t="s">
        <v>61</v>
      </c>
      <c r="C51" s="34">
        <f>[6]С2.2!E13</f>
        <v>1</v>
      </c>
    </row>
    <row r="52" spans="1:3" ht="27.75" x14ac:dyDescent="0.2">
      <c r="A52" s="22" t="s">
        <v>62</v>
      </c>
      <c r="B52" s="56" t="s">
        <v>63</v>
      </c>
      <c r="C52" s="34">
        <f>[6]С2.2!E14</f>
        <v>12104</v>
      </c>
    </row>
    <row r="53" spans="1:3" ht="25.5" x14ac:dyDescent="0.2">
      <c r="A53" s="22" t="s">
        <v>64</v>
      </c>
      <c r="B53" s="57" t="s">
        <v>65</v>
      </c>
      <c r="C53" s="35">
        <f>[6]С2.2!E15</f>
        <v>4.8000000000000001E-2</v>
      </c>
    </row>
    <row r="54" spans="1:3" x14ac:dyDescent="0.2">
      <c r="A54" s="22" t="s">
        <v>66</v>
      </c>
      <c r="B54" s="57" t="s">
        <v>67</v>
      </c>
      <c r="C54" s="34">
        <f>[6]С2.2!E16</f>
        <v>1</v>
      </c>
    </row>
    <row r="55" spans="1:3" ht="15.75" x14ac:dyDescent="0.2">
      <c r="A55" s="22" t="s">
        <v>68</v>
      </c>
      <c r="B55" s="58" t="s">
        <v>69</v>
      </c>
      <c r="C55" s="34">
        <f>[6]С2!F21</f>
        <v>1</v>
      </c>
    </row>
    <row r="56" spans="1:3" ht="30" x14ac:dyDescent="0.2">
      <c r="A56" s="59" t="s">
        <v>70</v>
      </c>
      <c r="B56" s="33" t="s">
        <v>71</v>
      </c>
      <c r="C56" s="34">
        <f>[6]С2!F13</f>
        <v>183796.83936385796</v>
      </c>
    </row>
    <row r="57" spans="1:3" ht="30" x14ac:dyDescent="0.2">
      <c r="A57" s="59" t="s">
        <v>72</v>
      </c>
      <c r="B57" s="58" t="s">
        <v>73</v>
      </c>
      <c r="C57" s="34">
        <f>[6]С2!F14</f>
        <v>113455</v>
      </c>
    </row>
    <row r="58" spans="1:3" ht="15.75" x14ac:dyDescent="0.2">
      <c r="A58" s="59" t="s">
        <v>74</v>
      </c>
      <c r="B58" s="60" t="s">
        <v>75</v>
      </c>
      <c r="C58" s="40">
        <f>[6]С2!F15</f>
        <v>1.071</v>
      </c>
    </row>
    <row r="59" spans="1:3" ht="15.75" x14ac:dyDescent="0.2">
      <c r="A59" s="59" t="s">
        <v>76</v>
      </c>
      <c r="B59" s="60" t="s">
        <v>77</v>
      </c>
      <c r="C59" s="40">
        <f>[6]С2!F16</f>
        <v>1</v>
      </c>
    </row>
    <row r="60" spans="1:3" ht="17.25" x14ac:dyDescent="0.2">
      <c r="A60" s="59" t="s">
        <v>78</v>
      </c>
      <c r="B60" s="58" t="s">
        <v>79</v>
      </c>
      <c r="C60" s="34">
        <f>[6]С2!F17</f>
        <v>1.01</v>
      </c>
    </row>
    <row r="61" spans="1:3" s="63" customFormat="1" ht="14.25" x14ac:dyDescent="0.2">
      <c r="A61" s="59" t="s">
        <v>80</v>
      </c>
      <c r="B61" s="61" t="s">
        <v>81</v>
      </c>
      <c r="C61" s="62">
        <f>[6]С2!F33</f>
        <v>10</v>
      </c>
    </row>
    <row r="62" spans="1:3" ht="30" x14ac:dyDescent="0.2">
      <c r="A62" s="59" t="s">
        <v>82</v>
      </c>
      <c r="B62" s="64" t="s">
        <v>83</v>
      </c>
      <c r="C62" s="34">
        <f>[6]С2!F26</f>
        <v>1732.0347562066397</v>
      </c>
    </row>
    <row r="63" spans="1:3" ht="17.25" x14ac:dyDescent="0.2">
      <c r="A63" s="59" t="s">
        <v>84</v>
      </c>
      <c r="B63" s="53" t="s">
        <v>85</v>
      </c>
      <c r="C63" s="34">
        <f>[6]С2!F27</f>
        <v>0.27536184199999997</v>
      </c>
    </row>
    <row r="64" spans="1:3" ht="17.25" x14ac:dyDescent="0.2">
      <c r="A64" s="59" t="s">
        <v>86</v>
      </c>
      <c r="B64" s="58" t="s">
        <v>87</v>
      </c>
      <c r="C64" s="62">
        <f>[6]С2!F28</f>
        <v>4200</v>
      </c>
    </row>
    <row r="65" spans="1:3" ht="42.75" x14ac:dyDescent="0.2">
      <c r="A65" s="59" t="s">
        <v>88</v>
      </c>
      <c r="B65" s="33" t="s">
        <v>89</v>
      </c>
      <c r="C65" s="34">
        <f>[6]С2!F22</f>
        <v>38698.422798410109</v>
      </c>
    </row>
    <row r="66" spans="1:3" ht="30" x14ac:dyDescent="0.2">
      <c r="A66" s="59" t="s">
        <v>90</v>
      </c>
      <c r="B66" s="60" t="s">
        <v>91</v>
      </c>
      <c r="C66" s="34">
        <f>[6]С2!F23</f>
        <v>1990</v>
      </c>
    </row>
    <row r="67" spans="1:3" ht="30" x14ac:dyDescent="0.2">
      <c r="A67" s="59" t="s">
        <v>92</v>
      </c>
      <c r="B67" s="53" t="s">
        <v>93</v>
      </c>
      <c r="C67" s="34">
        <f>[6]С2.1!E27</f>
        <v>14307.876789999998</v>
      </c>
    </row>
    <row r="68" spans="1:3" ht="38.25" x14ac:dyDescent="0.2">
      <c r="A68" s="59" t="s">
        <v>94</v>
      </c>
      <c r="B68" s="65" t="s">
        <v>95</v>
      </c>
      <c r="C68" s="52">
        <f>[6]С2.3!E21</f>
        <v>0</v>
      </c>
    </row>
    <row r="69" spans="1:3" ht="25.5" x14ac:dyDescent="0.2">
      <c r="A69" s="59" t="s">
        <v>96</v>
      </c>
      <c r="B69" s="66" t="s">
        <v>97</v>
      </c>
      <c r="C69" s="67">
        <f>[6]С2.3!E11</f>
        <v>9.89</v>
      </c>
    </row>
    <row r="70" spans="1:3" ht="25.5" x14ac:dyDescent="0.2">
      <c r="A70" s="59" t="s">
        <v>98</v>
      </c>
      <c r="B70" s="66" t="s">
        <v>99</v>
      </c>
      <c r="C70" s="62">
        <f>[6]С2.3!E13</f>
        <v>300</v>
      </c>
    </row>
    <row r="71" spans="1:3" ht="25.5" x14ac:dyDescent="0.2">
      <c r="A71" s="59" t="s">
        <v>100</v>
      </c>
      <c r="B71" s="65" t="s">
        <v>101</v>
      </c>
      <c r="C71" s="68">
        <f>IF([6]С2.3!E22&gt;0,[6]С2.3!E22,[6]С2.3!E14)</f>
        <v>61211</v>
      </c>
    </row>
    <row r="72" spans="1:3" ht="38.25" x14ac:dyDescent="0.2">
      <c r="A72" s="59" t="s">
        <v>102</v>
      </c>
      <c r="B72" s="65" t="s">
        <v>103</v>
      </c>
      <c r="C72" s="68">
        <f>IF([6]С2.3!E23&gt;0,[6]С2.3!E23,[6]С2.3!E15)</f>
        <v>45675</v>
      </c>
    </row>
    <row r="73" spans="1:3" ht="30" x14ac:dyDescent="0.2">
      <c r="A73" s="59" t="s">
        <v>104</v>
      </c>
      <c r="B73" s="53" t="s">
        <v>105</v>
      </c>
      <c r="C73" s="34">
        <f>[6]С2.1!E28</f>
        <v>9541.9567200000001</v>
      </c>
    </row>
    <row r="74" spans="1:3" ht="38.25" x14ac:dyDescent="0.2">
      <c r="A74" s="59" t="s">
        <v>106</v>
      </c>
      <c r="B74" s="65" t="s">
        <v>107</v>
      </c>
      <c r="C74" s="52">
        <f>[6]С2.3!E25</f>
        <v>0</v>
      </c>
    </row>
    <row r="75" spans="1:3" ht="25.5" x14ac:dyDescent="0.2">
      <c r="A75" s="59" t="s">
        <v>108</v>
      </c>
      <c r="B75" s="66" t="s">
        <v>109</v>
      </c>
      <c r="C75" s="67">
        <f>[6]С2.3!E12</f>
        <v>0.56000000000000005</v>
      </c>
    </row>
    <row r="76" spans="1:3" ht="25.5" x14ac:dyDescent="0.2">
      <c r="A76" s="59" t="s">
        <v>110</v>
      </c>
      <c r="B76" s="66" t="s">
        <v>99</v>
      </c>
      <c r="C76" s="62">
        <f>[6]С2.3!E13</f>
        <v>300</v>
      </c>
    </row>
    <row r="77" spans="1:3" ht="25.5" x14ac:dyDescent="0.2">
      <c r="A77" s="59" t="s">
        <v>111</v>
      </c>
      <c r="B77" s="69" t="s">
        <v>112</v>
      </c>
      <c r="C77" s="68">
        <f>IF([6]С2.3!E26&gt;0,[6]С2.3!E26,[6]С2.3!E16)</f>
        <v>65637</v>
      </c>
    </row>
    <row r="78" spans="1:3" ht="38.25" x14ac:dyDescent="0.2">
      <c r="A78" s="59" t="s">
        <v>113</v>
      </c>
      <c r="B78" s="69" t="s">
        <v>114</v>
      </c>
      <c r="C78" s="68">
        <f>IF([6]С2.3!E27&gt;0,[6]С2.3!E27,[6]С2.3!E17)</f>
        <v>31684</v>
      </c>
    </row>
    <row r="79" spans="1:3" ht="17.25" x14ac:dyDescent="0.2">
      <c r="A79" s="59" t="s">
        <v>115</v>
      </c>
      <c r="B79" s="33" t="s">
        <v>116</v>
      </c>
      <c r="C79" s="35">
        <f>[6]С2!F29</f>
        <v>9.5962865259740182E-2</v>
      </c>
    </row>
    <row r="80" spans="1:3" ht="30" x14ac:dyDescent="0.2">
      <c r="A80" s="59" t="s">
        <v>117</v>
      </c>
      <c r="B80" s="53" t="s">
        <v>118</v>
      </c>
      <c r="C80" s="70">
        <f>[6]С2!F30</f>
        <v>8.4029304029304031E-2</v>
      </c>
    </row>
    <row r="81" spans="1:3" ht="17.25" x14ac:dyDescent="0.2">
      <c r="A81" s="59" t="s">
        <v>119</v>
      </c>
      <c r="B81" s="71" t="s">
        <v>120</v>
      </c>
      <c r="C81" s="35">
        <f>[6]С2!F31</f>
        <v>0.13880000000000001</v>
      </c>
    </row>
    <row r="82" spans="1:3" s="63" customFormat="1" ht="18" thickBot="1" x14ac:dyDescent="0.25">
      <c r="A82" s="72" t="s">
        <v>121</v>
      </c>
      <c r="B82" s="73" t="s">
        <v>122</v>
      </c>
      <c r="C82" s="74">
        <f>[6]С2!F32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[6]С3!F14</f>
        <v>6075.6875084088233</v>
      </c>
    </row>
    <row r="86" spans="1:3" s="63" customFormat="1" ht="42.75" x14ac:dyDescent="0.2">
      <c r="A86" s="77" t="s">
        <v>127</v>
      </c>
      <c r="B86" s="53" t="s">
        <v>128</v>
      </c>
      <c r="C86" s="78">
        <f>[6]С3!F15</f>
        <v>0.2</v>
      </c>
    </row>
    <row r="87" spans="1:3" s="63" customFormat="1" ht="14.25" x14ac:dyDescent="0.2">
      <c r="A87" s="77" t="s">
        <v>129</v>
      </c>
      <c r="B87" s="79" t="s">
        <v>130</v>
      </c>
      <c r="C87" s="62">
        <f>[6]С3!F18</f>
        <v>15</v>
      </c>
    </row>
    <row r="88" spans="1:3" s="63" customFormat="1" ht="17.25" x14ac:dyDescent="0.2">
      <c r="A88" s="77" t="s">
        <v>131</v>
      </c>
      <c r="B88" s="33" t="s">
        <v>132</v>
      </c>
      <c r="C88" s="34">
        <f>[6]С3!F19</f>
        <v>3778.1614077800232</v>
      </c>
    </row>
    <row r="89" spans="1:3" s="63" customFormat="1" ht="55.5" x14ac:dyDescent="0.2">
      <c r="A89" s="77" t="s">
        <v>133</v>
      </c>
      <c r="B89" s="53" t="s">
        <v>134</v>
      </c>
      <c r="C89" s="80">
        <f>[6]С3!F20</f>
        <v>2.1999999999999999E-2</v>
      </c>
    </row>
    <row r="90" spans="1:3" s="63" customFormat="1" ht="14.25" x14ac:dyDescent="0.2">
      <c r="A90" s="77" t="s">
        <v>135</v>
      </c>
      <c r="B90" s="58" t="s">
        <v>81</v>
      </c>
      <c r="C90" s="62">
        <f>[6]С3!F21</f>
        <v>10</v>
      </c>
    </row>
    <row r="91" spans="1:3" s="63" customFormat="1" ht="17.25" x14ac:dyDescent="0.2">
      <c r="A91" s="77" t="s">
        <v>136</v>
      </c>
      <c r="B91" s="33" t="s">
        <v>137</v>
      </c>
      <c r="C91" s="34">
        <f>[6]С3!F22</f>
        <v>5.1961042686199193</v>
      </c>
    </row>
    <row r="92" spans="1:3" s="63" customFormat="1" ht="55.5" x14ac:dyDescent="0.2">
      <c r="A92" s="77" t="s">
        <v>138</v>
      </c>
      <c r="B92" s="53" t="s">
        <v>139</v>
      </c>
      <c r="C92" s="80">
        <f>[6]С3!F23</f>
        <v>3.0000000000000001E-3</v>
      </c>
    </row>
    <row r="93" spans="1:3" s="63" customFormat="1" ht="27.75" thickBot="1" x14ac:dyDescent="0.25">
      <c r="A93" s="81" t="s">
        <v>140</v>
      </c>
      <c r="B93" s="82" t="s">
        <v>141</v>
      </c>
      <c r="C93" s="83">
        <f>[6]С3!F24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[6]С4!F16</f>
        <v>1652.5</v>
      </c>
    </row>
    <row r="97" spans="1:3" ht="30" x14ac:dyDescent="0.2">
      <c r="A97" s="59" t="s">
        <v>146</v>
      </c>
      <c r="B97" s="58" t="s">
        <v>147</v>
      </c>
      <c r="C97" s="34">
        <f>[6]С4!F17</f>
        <v>73547</v>
      </c>
    </row>
    <row r="98" spans="1:3" ht="17.25" x14ac:dyDescent="0.2">
      <c r="A98" s="59" t="s">
        <v>148</v>
      </c>
      <c r="B98" s="58" t="s">
        <v>149</v>
      </c>
      <c r="C98" s="40">
        <f>[6]С4!F18</f>
        <v>0.02</v>
      </c>
    </row>
    <row r="99" spans="1:3" ht="30" x14ac:dyDescent="0.2">
      <c r="A99" s="59" t="s">
        <v>150</v>
      </c>
      <c r="B99" s="58" t="s">
        <v>151</v>
      </c>
      <c r="C99" s="34">
        <f>[6]С4!F19</f>
        <v>12104</v>
      </c>
    </row>
    <row r="100" spans="1:3" ht="28.5" x14ac:dyDescent="0.2">
      <c r="A100" s="59" t="s">
        <v>152</v>
      </c>
      <c r="B100" s="58" t="s">
        <v>153</v>
      </c>
      <c r="C100" s="40">
        <f>[6]С4!F20</f>
        <v>1.4999999999999999E-2</v>
      </c>
    </row>
    <row r="101" spans="1:3" ht="30" x14ac:dyDescent="0.2">
      <c r="A101" s="59" t="s">
        <v>154</v>
      </c>
      <c r="B101" s="33" t="s">
        <v>155</v>
      </c>
      <c r="C101" s="34">
        <f>[6]С4!F21</f>
        <v>1933.1949342509995</v>
      </c>
    </row>
    <row r="102" spans="1:3" ht="24" customHeight="1" x14ac:dyDescent="0.2">
      <c r="A102" s="59" t="s">
        <v>156</v>
      </c>
      <c r="B102" s="53" t="s">
        <v>157</v>
      </c>
      <c r="C102" s="85">
        <f>IF([6]С4.2!F8="да",[6]С4.2!D21,[6]С4.2!D15)</f>
        <v>0</v>
      </c>
    </row>
    <row r="103" spans="1:3" ht="68.25" x14ac:dyDescent="0.2">
      <c r="A103" s="59" t="s">
        <v>158</v>
      </c>
      <c r="B103" s="53" t="s">
        <v>159</v>
      </c>
      <c r="C103" s="34">
        <f>[6]С4!F22</f>
        <v>3.6112641666666665</v>
      </c>
    </row>
    <row r="104" spans="1:3" ht="30" x14ac:dyDescent="0.2">
      <c r="A104" s="59" t="s">
        <v>160</v>
      </c>
      <c r="B104" s="58" t="s">
        <v>161</v>
      </c>
      <c r="C104" s="34">
        <f>[6]С4!F23</f>
        <v>180</v>
      </c>
    </row>
    <row r="105" spans="1:3" ht="14.25" x14ac:dyDescent="0.2">
      <c r="A105" s="59" t="s">
        <v>162</v>
      </c>
      <c r="B105" s="53" t="s">
        <v>163</v>
      </c>
      <c r="C105" s="34">
        <f>[6]С4!F24</f>
        <v>8497.1999999999989</v>
      </c>
    </row>
    <row r="106" spans="1:3" ht="14.25" x14ac:dyDescent="0.2">
      <c r="A106" s="59" t="s">
        <v>164</v>
      </c>
      <c r="B106" s="58" t="s">
        <v>165</v>
      </c>
      <c r="C106" s="40">
        <f>[6]С4!F25</f>
        <v>0.35</v>
      </c>
    </row>
    <row r="107" spans="1:3" ht="17.25" x14ac:dyDescent="0.2">
      <c r="A107" s="59" t="s">
        <v>166</v>
      </c>
      <c r="B107" s="33" t="s">
        <v>167</v>
      </c>
      <c r="C107" s="34">
        <f>[6]С4!F26</f>
        <v>103.21272500000002</v>
      </c>
    </row>
    <row r="108" spans="1:3" ht="25.5" x14ac:dyDescent="0.2">
      <c r="A108" s="59" t="s">
        <v>168</v>
      </c>
      <c r="B108" s="53" t="s">
        <v>95</v>
      </c>
      <c r="C108" s="85">
        <f>[6]С4.3!E16</f>
        <v>0</v>
      </c>
    </row>
    <row r="109" spans="1:3" ht="25.5" x14ac:dyDescent="0.2">
      <c r="A109" s="59" t="s">
        <v>169</v>
      </c>
      <c r="B109" s="53" t="s">
        <v>170</v>
      </c>
      <c r="C109" s="34">
        <f>[6]С4.3!E17</f>
        <v>27.041666666666671</v>
      </c>
    </row>
    <row r="110" spans="1:3" ht="38.25" x14ac:dyDescent="0.2">
      <c r="A110" s="59" t="s">
        <v>171</v>
      </c>
      <c r="B110" s="53" t="s">
        <v>107</v>
      </c>
      <c r="C110" s="85">
        <f>[6]С4.3!E18</f>
        <v>0</v>
      </c>
    </row>
    <row r="111" spans="1:3" x14ac:dyDescent="0.2">
      <c r="A111" s="59" t="s">
        <v>172</v>
      </c>
      <c r="B111" s="53" t="s">
        <v>173</v>
      </c>
      <c r="C111" s="34">
        <f>[6]С4.3!E19</f>
        <v>41.06666666666667</v>
      </c>
    </row>
    <row r="112" spans="1:3" x14ac:dyDescent="0.2">
      <c r="A112" s="59" t="s">
        <v>174</v>
      </c>
      <c r="B112" s="58" t="s">
        <v>175</v>
      </c>
      <c r="C112" s="34">
        <f>[6]С4.3!E11</f>
        <v>1871</v>
      </c>
    </row>
    <row r="113" spans="1:3" x14ac:dyDescent="0.2">
      <c r="A113" s="59" t="s">
        <v>176</v>
      </c>
      <c r="B113" s="58" t="s">
        <v>177</v>
      </c>
      <c r="C113" s="52">
        <f>[6]С4.3!E12</f>
        <v>1636</v>
      </c>
    </row>
    <row r="114" spans="1:3" x14ac:dyDescent="0.2">
      <c r="A114" s="59" t="s">
        <v>178</v>
      </c>
      <c r="B114" s="58" t="s">
        <v>179</v>
      </c>
      <c r="C114" s="52">
        <f>[6]С4.3!E13</f>
        <v>204</v>
      </c>
    </row>
    <row r="115" spans="1:3" ht="30" x14ac:dyDescent="0.2">
      <c r="A115" s="59" t="s">
        <v>180</v>
      </c>
      <c r="B115" s="33" t="s">
        <v>181</v>
      </c>
      <c r="C115" s="34">
        <f>[6]С4!F27</f>
        <v>1413.5806587229636</v>
      </c>
    </row>
    <row r="116" spans="1:3" ht="25.5" x14ac:dyDescent="0.2">
      <c r="A116" s="59" t="s">
        <v>182</v>
      </c>
      <c r="B116" s="53" t="s">
        <v>183</v>
      </c>
      <c r="C116" s="34">
        <f>[6]С4!F28</f>
        <v>1085.6994306627985</v>
      </c>
    </row>
    <row r="117" spans="1:3" ht="42.75" x14ac:dyDescent="0.2">
      <c r="A117" s="59" t="s">
        <v>184</v>
      </c>
      <c r="B117" s="53" t="s">
        <v>185</v>
      </c>
      <c r="C117" s="34">
        <f>[6]С4!F29</f>
        <v>327.8812280601652</v>
      </c>
    </row>
    <row r="118" spans="1:3" ht="30" x14ac:dyDescent="0.2">
      <c r="A118" s="59" t="s">
        <v>186</v>
      </c>
      <c r="B118" s="39" t="s">
        <v>187</v>
      </c>
      <c r="C118" s="34">
        <f>[6]С4!F30</f>
        <v>1749.9531315696149</v>
      </c>
    </row>
    <row r="119" spans="1:3" ht="42.75" x14ac:dyDescent="0.2">
      <c r="A119" s="59" t="s">
        <v>188</v>
      </c>
      <c r="B119" s="86" t="s">
        <v>189</v>
      </c>
      <c r="C119" s="34">
        <f>[6]С4!F33</f>
        <v>1019.6799719424911</v>
      </c>
    </row>
    <row r="120" spans="1:3" ht="30" x14ac:dyDescent="0.2">
      <c r="A120" s="59" t="s">
        <v>190</v>
      </c>
      <c r="B120" s="87" t="s">
        <v>191</v>
      </c>
      <c r="C120" s="34">
        <f>[6]С4!F35</f>
        <v>17.040680999999999</v>
      </c>
    </row>
    <row r="121" spans="1:3" ht="14.25" x14ac:dyDescent="0.2">
      <c r="A121" s="59" t="s">
        <v>192</v>
      </c>
      <c r="B121" s="56" t="s">
        <v>193</v>
      </c>
      <c r="C121" s="34">
        <f>[6]С4!F36</f>
        <v>14319.9</v>
      </c>
    </row>
    <row r="122" spans="1:3" ht="28.5" thickBot="1" x14ac:dyDescent="0.25">
      <c r="A122" s="72" t="s">
        <v>194</v>
      </c>
      <c r="B122" s="88" t="s">
        <v>195</v>
      </c>
      <c r="C122" s="83">
        <f>[6]С4!F37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[6]С5!F17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[6]С2!F37</f>
        <v>20.818139999999996</v>
      </c>
    </row>
    <row r="136" spans="1:3" ht="14.25" x14ac:dyDescent="0.2">
      <c r="A136" s="59" t="s">
        <v>217</v>
      </c>
      <c r="B136" s="101" t="s">
        <v>218</v>
      </c>
      <c r="C136" s="34">
        <f>[6]С2!F38</f>
        <v>7</v>
      </c>
    </row>
    <row r="137" spans="1:3" ht="17.25" x14ac:dyDescent="0.2">
      <c r="A137" s="59" t="s">
        <v>219</v>
      </c>
      <c r="B137" s="101" t="s">
        <v>220</v>
      </c>
      <c r="C137" s="34">
        <f>[6]С2!F40</f>
        <v>0.97</v>
      </c>
    </row>
    <row r="138" spans="1:3" ht="15" thickBot="1" x14ac:dyDescent="0.25">
      <c r="A138" s="72" t="s">
        <v>221</v>
      </c>
      <c r="B138" s="102" t="s">
        <v>222</v>
      </c>
      <c r="C138" s="46">
        <f>[6]С2!F42</f>
        <v>0.35</v>
      </c>
    </row>
    <row r="139" spans="1:3" s="89" customFormat="1" ht="13.5" thickBot="1" x14ac:dyDescent="0.25">
      <c r="A139" s="47"/>
      <c r="B139" s="75"/>
      <c r="C139" s="15"/>
    </row>
    <row r="140" spans="1:3" ht="30" x14ac:dyDescent="0.2">
      <c r="A140" s="84" t="s">
        <v>223</v>
      </c>
      <c r="B140" s="103" t="s">
        <v>224</v>
      </c>
      <c r="C140" s="104">
        <f>[6]С2!F35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[6]С2.5!$E$11</f>
        <v>-2.9000000000000026E-2</v>
      </c>
    </row>
    <row r="144" spans="1:3" x14ac:dyDescent="0.2">
      <c r="A144" s="105"/>
      <c r="B144" s="110">
        <f>B143+1</f>
        <v>2021</v>
      </c>
      <c r="C144" s="111">
        <f>[6]С2.5!$F$11</f>
        <v>0.245</v>
      </c>
    </row>
    <row r="145" spans="1:3" x14ac:dyDescent="0.2">
      <c r="A145" s="105"/>
      <c r="B145" s="110">
        <f t="shared" ref="B145:B208" si="0">B144+1</f>
        <v>2022</v>
      </c>
      <c r="C145" s="111">
        <f>[6]С2.5!$G$11</f>
        <v>0.114</v>
      </c>
    </row>
    <row r="146" spans="1:3" ht="13.5" thickBot="1" x14ac:dyDescent="0.25">
      <c r="A146" s="105"/>
      <c r="B146" s="112">
        <f t="shared" si="0"/>
        <v>2023</v>
      </c>
      <c r="C146" s="113">
        <f>[6]С2.5!$H$11</f>
        <v>2.4E-2</v>
      </c>
    </row>
    <row r="147" spans="1:3" x14ac:dyDescent="0.2">
      <c r="A147" s="105"/>
      <c r="B147" s="114">
        <f t="shared" si="0"/>
        <v>2024</v>
      </c>
      <c r="C147" s="115">
        <f>[6]С2.5!$I$11</f>
        <v>8.5999999999999993E-2</v>
      </c>
    </row>
    <row r="148" spans="1:3" hidden="1" x14ac:dyDescent="0.2">
      <c r="A148" s="105"/>
      <c r="B148" s="110">
        <f t="shared" si="0"/>
        <v>2025</v>
      </c>
      <c r="C148" s="111">
        <f>[6]С2.5!$J$11</f>
        <v>0.21215960863291</v>
      </c>
    </row>
    <row r="149" spans="1:3" hidden="1" x14ac:dyDescent="0.2">
      <c r="A149" s="105"/>
      <c r="B149" s="110">
        <f t="shared" si="0"/>
        <v>2026</v>
      </c>
      <c r="C149" s="111">
        <f>[6]С2.5!$K$11</f>
        <v>3.5813361771260002E-2</v>
      </c>
    </row>
    <row r="150" spans="1:3" hidden="1" x14ac:dyDescent="0.2">
      <c r="A150" s="105"/>
      <c r="B150" s="110">
        <f t="shared" si="0"/>
        <v>2027</v>
      </c>
      <c r="C150" s="111">
        <f>[6]С2.5!$L$11</f>
        <v>3.2682303599220003E-2</v>
      </c>
    </row>
    <row r="151" spans="1:3" hidden="1" x14ac:dyDescent="0.2">
      <c r="A151" s="105"/>
      <c r="B151" s="110">
        <f t="shared" si="0"/>
        <v>2028</v>
      </c>
      <c r="C151" s="111">
        <f>[6]С2.5!$M$11</f>
        <v>0</v>
      </c>
    </row>
    <row r="152" spans="1:3" hidden="1" x14ac:dyDescent="0.2">
      <c r="A152" s="105"/>
      <c r="B152" s="110">
        <f t="shared" si="0"/>
        <v>2029</v>
      </c>
      <c r="C152" s="111">
        <f>[6]С2.5!$N$11</f>
        <v>0</v>
      </c>
    </row>
    <row r="153" spans="1:3" hidden="1" x14ac:dyDescent="0.2">
      <c r="A153" s="105"/>
      <c r="B153" s="110">
        <f t="shared" si="0"/>
        <v>2030</v>
      </c>
      <c r="C153" s="111">
        <f>[6]С2.5!$O$11</f>
        <v>0</v>
      </c>
    </row>
    <row r="154" spans="1:3" hidden="1" x14ac:dyDescent="0.2">
      <c r="A154" s="105"/>
      <c r="B154" s="110">
        <f t="shared" si="0"/>
        <v>2031</v>
      </c>
      <c r="C154" s="111">
        <f>[6]С2.5!$P$11</f>
        <v>0</v>
      </c>
    </row>
    <row r="155" spans="1:3" hidden="1" x14ac:dyDescent="0.2">
      <c r="A155" s="89"/>
      <c r="B155" s="110">
        <f t="shared" si="0"/>
        <v>2032</v>
      </c>
      <c r="C155" s="111">
        <f>[6]С2.5!$Q$11</f>
        <v>0</v>
      </c>
    </row>
    <row r="156" spans="1:3" hidden="1" x14ac:dyDescent="0.2">
      <c r="A156" s="89"/>
      <c r="B156" s="110">
        <f t="shared" si="0"/>
        <v>2033</v>
      </c>
      <c r="C156" s="111">
        <f>[6]С2.5!$R$11</f>
        <v>0</v>
      </c>
    </row>
    <row r="157" spans="1:3" hidden="1" x14ac:dyDescent="0.2">
      <c r="B157" s="110">
        <f t="shared" si="0"/>
        <v>2034</v>
      </c>
      <c r="C157" s="111">
        <f>[6]С2.5!$S$11</f>
        <v>0</v>
      </c>
    </row>
    <row r="158" spans="1:3" hidden="1" x14ac:dyDescent="0.2">
      <c r="B158" s="110">
        <f t="shared" si="0"/>
        <v>2035</v>
      </c>
      <c r="C158" s="111">
        <f>[6]С2.5!$T$11</f>
        <v>0</v>
      </c>
    </row>
    <row r="159" spans="1:3" hidden="1" x14ac:dyDescent="0.2">
      <c r="B159" s="110">
        <f t="shared" si="0"/>
        <v>2036</v>
      </c>
      <c r="C159" s="111">
        <f>[6]С2.5!$U$11</f>
        <v>0</v>
      </c>
    </row>
    <row r="160" spans="1:3" hidden="1" x14ac:dyDescent="0.2">
      <c r="B160" s="110">
        <f t="shared" si="0"/>
        <v>2037</v>
      </c>
      <c r="C160" s="111">
        <f>[6]С2.5!$V$11</f>
        <v>0</v>
      </c>
    </row>
    <row r="161" spans="2:3" hidden="1" x14ac:dyDescent="0.2">
      <c r="B161" s="110">
        <f t="shared" si="0"/>
        <v>2038</v>
      </c>
      <c r="C161" s="111">
        <f>[6]С2.5!$W$11</f>
        <v>0</v>
      </c>
    </row>
    <row r="162" spans="2:3" hidden="1" x14ac:dyDescent="0.2">
      <c r="B162" s="110">
        <f t="shared" si="0"/>
        <v>2039</v>
      </c>
      <c r="C162" s="111">
        <f>[6]С2.5!$X$11</f>
        <v>0</v>
      </c>
    </row>
    <row r="163" spans="2:3" hidden="1" x14ac:dyDescent="0.2">
      <c r="B163" s="110">
        <f t="shared" si="0"/>
        <v>2040</v>
      </c>
      <c r="C163" s="111">
        <f>[6]С2.5!$Y$11</f>
        <v>0</v>
      </c>
    </row>
    <row r="164" spans="2:3" hidden="1" x14ac:dyDescent="0.2">
      <c r="B164" s="110">
        <f t="shared" si="0"/>
        <v>2041</v>
      </c>
      <c r="C164" s="111">
        <f>[6]С2.5!$Z$11</f>
        <v>0</v>
      </c>
    </row>
    <row r="165" spans="2:3" hidden="1" x14ac:dyDescent="0.2">
      <c r="B165" s="110">
        <f t="shared" si="0"/>
        <v>2042</v>
      </c>
      <c r="C165" s="111">
        <f>[6]С2.5!$AA$11</f>
        <v>0</v>
      </c>
    </row>
    <row r="166" spans="2:3" hidden="1" x14ac:dyDescent="0.2">
      <c r="B166" s="110">
        <f t="shared" si="0"/>
        <v>2043</v>
      </c>
      <c r="C166" s="111">
        <f>[6]С2.5!$AB$11</f>
        <v>0</v>
      </c>
    </row>
    <row r="167" spans="2:3" hidden="1" x14ac:dyDescent="0.2">
      <c r="B167" s="110">
        <f t="shared" si="0"/>
        <v>2044</v>
      </c>
      <c r="C167" s="111">
        <f>[6]С2.5!$AC$11</f>
        <v>0</v>
      </c>
    </row>
    <row r="168" spans="2:3" hidden="1" x14ac:dyDescent="0.2">
      <c r="B168" s="110">
        <f t="shared" si="0"/>
        <v>2045</v>
      </c>
      <c r="C168" s="111">
        <f>[6]С2.5!$AD$11</f>
        <v>0</v>
      </c>
    </row>
    <row r="169" spans="2:3" hidden="1" x14ac:dyDescent="0.2">
      <c r="B169" s="110">
        <f t="shared" si="0"/>
        <v>2046</v>
      </c>
      <c r="C169" s="111">
        <f>[6]С2.5!$AE$11</f>
        <v>0</v>
      </c>
    </row>
    <row r="170" spans="2:3" hidden="1" x14ac:dyDescent="0.2">
      <c r="B170" s="110">
        <f t="shared" si="0"/>
        <v>2047</v>
      </c>
      <c r="C170" s="111">
        <f>[6]С2.5!$AF$11</f>
        <v>0</v>
      </c>
    </row>
    <row r="171" spans="2:3" hidden="1" x14ac:dyDescent="0.2">
      <c r="B171" s="110">
        <f t="shared" si="0"/>
        <v>2048</v>
      </c>
      <c r="C171" s="111">
        <f>[6]С2.5!$AG$11</f>
        <v>0</v>
      </c>
    </row>
    <row r="172" spans="2:3" hidden="1" x14ac:dyDescent="0.2">
      <c r="B172" s="110">
        <f t="shared" si="0"/>
        <v>2049</v>
      </c>
      <c r="C172" s="111">
        <f>[6]С2.5!$AH$11</f>
        <v>0</v>
      </c>
    </row>
    <row r="173" spans="2:3" hidden="1" x14ac:dyDescent="0.2">
      <c r="B173" s="110">
        <f t="shared" si="0"/>
        <v>2050</v>
      </c>
      <c r="C173" s="111">
        <f>[6]С2.5!$AI$11</f>
        <v>0</v>
      </c>
    </row>
    <row r="174" spans="2:3" hidden="1" x14ac:dyDescent="0.2">
      <c r="B174" s="110">
        <f t="shared" si="0"/>
        <v>2051</v>
      </c>
      <c r="C174" s="111">
        <f>[6]С2.5!$AJ$11</f>
        <v>0</v>
      </c>
    </row>
    <row r="175" spans="2:3" hidden="1" x14ac:dyDescent="0.2">
      <c r="B175" s="110">
        <f t="shared" si="0"/>
        <v>2052</v>
      </c>
      <c r="C175" s="111">
        <f>[6]С2.5!$AK$11</f>
        <v>0</v>
      </c>
    </row>
    <row r="176" spans="2:3" hidden="1" x14ac:dyDescent="0.2">
      <c r="B176" s="110">
        <f t="shared" si="0"/>
        <v>2053</v>
      </c>
      <c r="C176" s="111">
        <f>[6]С2.5!$AL$11</f>
        <v>0</v>
      </c>
    </row>
    <row r="177" spans="2:3" hidden="1" x14ac:dyDescent="0.2">
      <c r="B177" s="110">
        <f t="shared" si="0"/>
        <v>2054</v>
      </c>
      <c r="C177" s="111">
        <f>[6]С2.5!$AM$11</f>
        <v>0</v>
      </c>
    </row>
    <row r="178" spans="2:3" hidden="1" x14ac:dyDescent="0.2">
      <c r="B178" s="110">
        <f t="shared" si="0"/>
        <v>2055</v>
      </c>
      <c r="C178" s="111">
        <f>[6]С2.5!$AN$11</f>
        <v>0</v>
      </c>
    </row>
    <row r="179" spans="2:3" hidden="1" x14ac:dyDescent="0.2">
      <c r="B179" s="110">
        <f t="shared" si="0"/>
        <v>2056</v>
      </c>
      <c r="C179" s="111">
        <f>[6]С2.5!$AO$11</f>
        <v>0</v>
      </c>
    </row>
    <row r="180" spans="2:3" hidden="1" x14ac:dyDescent="0.2">
      <c r="B180" s="110">
        <f t="shared" si="0"/>
        <v>2057</v>
      </c>
      <c r="C180" s="111">
        <f>[6]С2.5!$AP$11</f>
        <v>0</v>
      </c>
    </row>
    <row r="181" spans="2:3" hidden="1" x14ac:dyDescent="0.2">
      <c r="B181" s="110">
        <f t="shared" si="0"/>
        <v>2058</v>
      </c>
      <c r="C181" s="111">
        <f>[6]С2.5!$AQ$11</f>
        <v>0</v>
      </c>
    </row>
    <row r="182" spans="2:3" hidden="1" x14ac:dyDescent="0.2">
      <c r="B182" s="110">
        <f t="shared" si="0"/>
        <v>2059</v>
      </c>
      <c r="C182" s="111">
        <f>[6]С2.5!$AR$11</f>
        <v>0</v>
      </c>
    </row>
    <row r="183" spans="2:3" hidden="1" x14ac:dyDescent="0.2">
      <c r="B183" s="110">
        <f t="shared" si="0"/>
        <v>2060</v>
      </c>
      <c r="C183" s="111">
        <f>[6]С2.5!$AS$11</f>
        <v>0</v>
      </c>
    </row>
    <row r="184" spans="2:3" hidden="1" x14ac:dyDescent="0.2">
      <c r="B184" s="110">
        <f t="shared" si="0"/>
        <v>2061</v>
      </c>
      <c r="C184" s="111">
        <f>[6]С2.5!$AT$11</f>
        <v>0</v>
      </c>
    </row>
    <row r="185" spans="2:3" hidden="1" x14ac:dyDescent="0.2">
      <c r="B185" s="110">
        <f t="shared" si="0"/>
        <v>2062</v>
      </c>
      <c r="C185" s="111">
        <f>[6]С2.5!$AU$11</f>
        <v>0</v>
      </c>
    </row>
    <row r="186" spans="2:3" hidden="1" x14ac:dyDescent="0.2">
      <c r="B186" s="110">
        <f t="shared" si="0"/>
        <v>2063</v>
      </c>
      <c r="C186" s="111">
        <f>[6]С2.5!$AV$11</f>
        <v>0</v>
      </c>
    </row>
    <row r="187" spans="2:3" hidden="1" x14ac:dyDescent="0.2">
      <c r="B187" s="110">
        <f t="shared" si="0"/>
        <v>2064</v>
      </c>
      <c r="C187" s="111">
        <f>[6]С2.5!$AW$11</f>
        <v>0</v>
      </c>
    </row>
    <row r="188" spans="2:3" hidden="1" x14ac:dyDescent="0.2">
      <c r="B188" s="110">
        <f t="shared" si="0"/>
        <v>2065</v>
      </c>
      <c r="C188" s="111">
        <f>[6]С2.5!$AX$11</f>
        <v>0</v>
      </c>
    </row>
    <row r="189" spans="2:3" hidden="1" x14ac:dyDescent="0.2">
      <c r="B189" s="110">
        <f t="shared" si="0"/>
        <v>2066</v>
      </c>
      <c r="C189" s="111">
        <f>[6]С2.5!$AY$11</f>
        <v>0</v>
      </c>
    </row>
    <row r="190" spans="2:3" hidden="1" x14ac:dyDescent="0.2">
      <c r="B190" s="110">
        <f t="shared" si="0"/>
        <v>2067</v>
      </c>
      <c r="C190" s="111">
        <f>[6]С2.5!$AZ$11</f>
        <v>0</v>
      </c>
    </row>
    <row r="191" spans="2:3" hidden="1" x14ac:dyDescent="0.2">
      <c r="B191" s="110">
        <f t="shared" si="0"/>
        <v>2068</v>
      </c>
      <c r="C191" s="111">
        <f>[6]С2.5!$BA$11</f>
        <v>0</v>
      </c>
    </row>
    <row r="192" spans="2:3" hidden="1" x14ac:dyDescent="0.2">
      <c r="B192" s="110">
        <f t="shared" si="0"/>
        <v>2069</v>
      </c>
      <c r="C192" s="111">
        <f>[6]С2.5!$BB$11</f>
        <v>0</v>
      </c>
    </row>
    <row r="193" spans="2:3" hidden="1" x14ac:dyDescent="0.2">
      <c r="B193" s="110">
        <f t="shared" si="0"/>
        <v>2070</v>
      </c>
      <c r="C193" s="111">
        <f>[6]С2.5!$BC$11</f>
        <v>0</v>
      </c>
    </row>
    <row r="194" spans="2:3" hidden="1" x14ac:dyDescent="0.2">
      <c r="B194" s="110">
        <f t="shared" si="0"/>
        <v>2071</v>
      </c>
      <c r="C194" s="111">
        <f>[6]С2.5!$BD$11</f>
        <v>0</v>
      </c>
    </row>
    <row r="195" spans="2:3" hidden="1" x14ac:dyDescent="0.2">
      <c r="B195" s="110">
        <f t="shared" si="0"/>
        <v>2072</v>
      </c>
      <c r="C195" s="111">
        <f>[6]С2.5!$BE$11</f>
        <v>0</v>
      </c>
    </row>
    <row r="196" spans="2:3" hidden="1" x14ac:dyDescent="0.2">
      <c r="B196" s="110">
        <f t="shared" si="0"/>
        <v>2073</v>
      </c>
      <c r="C196" s="111">
        <f>[6]С2.5!$BF$11</f>
        <v>0</v>
      </c>
    </row>
    <row r="197" spans="2:3" hidden="1" x14ac:dyDescent="0.2">
      <c r="B197" s="110">
        <f t="shared" si="0"/>
        <v>2074</v>
      </c>
      <c r="C197" s="111">
        <f>[6]С2.5!$BG$11</f>
        <v>0</v>
      </c>
    </row>
    <row r="198" spans="2:3" hidden="1" x14ac:dyDescent="0.2">
      <c r="B198" s="110">
        <f t="shared" si="0"/>
        <v>2075</v>
      </c>
      <c r="C198" s="111">
        <f>[6]С2.5!$BH$11</f>
        <v>0</v>
      </c>
    </row>
    <row r="199" spans="2:3" hidden="1" x14ac:dyDescent="0.2">
      <c r="B199" s="110">
        <f t="shared" si="0"/>
        <v>2076</v>
      </c>
      <c r="C199" s="111">
        <f>[6]С2.5!$BI$11</f>
        <v>0</v>
      </c>
    </row>
    <row r="200" spans="2:3" hidden="1" x14ac:dyDescent="0.2">
      <c r="B200" s="110">
        <f t="shared" si="0"/>
        <v>2077</v>
      </c>
      <c r="C200" s="111">
        <f>[6]С2.5!$BJ$11</f>
        <v>0</v>
      </c>
    </row>
    <row r="201" spans="2:3" hidden="1" x14ac:dyDescent="0.2">
      <c r="B201" s="110">
        <f t="shared" si="0"/>
        <v>2078</v>
      </c>
      <c r="C201" s="111">
        <f>[6]С2.5!$BK$11</f>
        <v>0</v>
      </c>
    </row>
    <row r="202" spans="2:3" hidden="1" x14ac:dyDescent="0.2">
      <c r="B202" s="110">
        <f t="shared" si="0"/>
        <v>2079</v>
      </c>
      <c r="C202" s="111">
        <f>[6]С2.5!$BL$11</f>
        <v>0</v>
      </c>
    </row>
    <row r="203" spans="2:3" hidden="1" x14ac:dyDescent="0.2">
      <c r="B203" s="110">
        <f t="shared" si="0"/>
        <v>2080</v>
      </c>
      <c r="C203" s="111">
        <f>[6]С2.5!$BM$11</f>
        <v>0</v>
      </c>
    </row>
    <row r="204" spans="2:3" hidden="1" x14ac:dyDescent="0.2">
      <c r="B204" s="110">
        <f t="shared" si="0"/>
        <v>2081</v>
      </c>
      <c r="C204" s="111">
        <f>[6]С2.5!$BN$11</f>
        <v>0</v>
      </c>
    </row>
    <row r="205" spans="2:3" hidden="1" x14ac:dyDescent="0.2">
      <c r="B205" s="110">
        <f t="shared" si="0"/>
        <v>2082</v>
      </c>
      <c r="C205" s="111">
        <f>[6]С2.5!$BO$11</f>
        <v>0</v>
      </c>
    </row>
    <row r="206" spans="2:3" hidden="1" x14ac:dyDescent="0.2">
      <c r="B206" s="110">
        <f t="shared" si="0"/>
        <v>2083</v>
      </c>
      <c r="C206" s="111">
        <f>[6]С2.5!$BP$11</f>
        <v>0</v>
      </c>
    </row>
    <row r="207" spans="2:3" hidden="1" x14ac:dyDescent="0.2">
      <c r="B207" s="110">
        <f t="shared" si="0"/>
        <v>2084</v>
      </c>
      <c r="C207" s="111">
        <f>[6]С2.5!$BQ$11</f>
        <v>0</v>
      </c>
    </row>
    <row r="208" spans="2:3" hidden="1" x14ac:dyDescent="0.2">
      <c r="B208" s="110">
        <f t="shared" si="0"/>
        <v>2085</v>
      </c>
      <c r="C208" s="111">
        <f>[6]С2.5!$BR$11</f>
        <v>0</v>
      </c>
    </row>
    <row r="209" spans="2:3" hidden="1" x14ac:dyDescent="0.2">
      <c r="B209" s="110">
        <f t="shared" ref="B209:B223" si="1">B208+1</f>
        <v>2086</v>
      </c>
      <c r="C209" s="111">
        <f>[6]С2.5!$BS$11</f>
        <v>0</v>
      </c>
    </row>
    <row r="210" spans="2:3" hidden="1" x14ac:dyDescent="0.2">
      <c r="B210" s="110">
        <f t="shared" si="1"/>
        <v>2087</v>
      </c>
      <c r="C210" s="111">
        <f>[6]С2.5!$BT$11</f>
        <v>0</v>
      </c>
    </row>
    <row r="211" spans="2:3" hidden="1" x14ac:dyDescent="0.2">
      <c r="B211" s="110">
        <f t="shared" si="1"/>
        <v>2088</v>
      </c>
      <c r="C211" s="111">
        <f>[6]С2.5!$BU$11</f>
        <v>0</v>
      </c>
    </row>
    <row r="212" spans="2:3" hidden="1" x14ac:dyDescent="0.2">
      <c r="B212" s="110">
        <f t="shared" si="1"/>
        <v>2089</v>
      </c>
      <c r="C212" s="111">
        <f>[6]С2.5!$BV$11</f>
        <v>0</v>
      </c>
    </row>
    <row r="213" spans="2:3" hidden="1" x14ac:dyDescent="0.2">
      <c r="B213" s="110">
        <f t="shared" si="1"/>
        <v>2090</v>
      </c>
      <c r="C213" s="111">
        <f>[6]С2.5!$BW$11</f>
        <v>0</v>
      </c>
    </row>
    <row r="214" spans="2:3" hidden="1" x14ac:dyDescent="0.2">
      <c r="B214" s="110">
        <f t="shared" si="1"/>
        <v>2091</v>
      </c>
      <c r="C214" s="111">
        <f>[6]С2.5!$BX$11</f>
        <v>0</v>
      </c>
    </row>
    <row r="215" spans="2:3" hidden="1" x14ac:dyDescent="0.2">
      <c r="B215" s="110">
        <f t="shared" si="1"/>
        <v>2092</v>
      </c>
      <c r="C215" s="111">
        <f>[6]С2.5!$BY$11</f>
        <v>0</v>
      </c>
    </row>
    <row r="216" spans="2:3" hidden="1" x14ac:dyDescent="0.2">
      <c r="B216" s="110">
        <f t="shared" si="1"/>
        <v>2093</v>
      </c>
      <c r="C216" s="111">
        <f>[6]С2.5!$BZ$11</f>
        <v>0</v>
      </c>
    </row>
    <row r="217" spans="2:3" hidden="1" x14ac:dyDescent="0.2">
      <c r="B217" s="110">
        <f t="shared" si="1"/>
        <v>2094</v>
      </c>
      <c r="C217" s="111">
        <f>[6]С2.5!$CA$11</f>
        <v>0</v>
      </c>
    </row>
    <row r="218" spans="2:3" hidden="1" x14ac:dyDescent="0.2">
      <c r="B218" s="110">
        <f t="shared" si="1"/>
        <v>2095</v>
      </c>
      <c r="C218" s="111">
        <f>[6]С2.5!$CB$11</f>
        <v>0</v>
      </c>
    </row>
    <row r="219" spans="2:3" hidden="1" x14ac:dyDescent="0.2">
      <c r="B219" s="110">
        <f t="shared" si="1"/>
        <v>2096</v>
      </c>
      <c r="C219" s="111">
        <f>[6]С2.5!$CC$11</f>
        <v>0</v>
      </c>
    </row>
    <row r="220" spans="2:3" hidden="1" x14ac:dyDescent="0.2">
      <c r="B220" s="110">
        <f t="shared" si="1"/>
        <v>2097</v>
      </c>
      <c r="C220" s="111">
        <f>[6]С2.5!$CD$11</f>
        <v>0</v>
      </c>
    </row>
    <row r="221" spans="2:3" hidden="1" x14ac:dyDescent="0.2">
      <c r="B221" s="110">
        <f t="shared" si="1"/>
        <v>2098</v>
      </c>
      <c r="C221" s="111">
        <f>[6]С2.5!$CE$11</f>
        <v>0</v>
      </c>
    </row>
    <row r="222" spans="2:3" hidden="1" x14ac:dyDescent="0.2">
      <c r="B222" s="110">
        <f t="shared" si="1"/>
        <v>2099</v>
      </c>
      <c r="C222" s="111">
        <f>[6]С2.5!$CF$11</f>
        <v>0</v>
      </c>
    </row>
    <row r="223" spans="2:3" ht="13.5" hidden="1" thickBot="1" x14ac:dyDescent="0.25">
      <c r="B223" s="112">
        <f t="shared" si="1"/>
        <v>2100</v>
      </c>
      <c r="C223" s="113">
        <f>[6]С2.5!$CG$11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[7]И1!D13</f>
        <v>Субъект Российской Федерации</v>
      </c>
      <c r="C4" s="10" t="str">
        <f>[7]И1!E13</f>
        <v>Новосибирская область</v>
      </c>
    </row>
    <row r="5" spans="1:3" ht="38.25" x14ac:dyDescent="0.2">
      <c r="A5" s="8"/>
      <c r="B5" s="9" t="str">
        <f>[7]И1!D14</f>
        <v>Тип муниципального образования (выберите из списка)</v>
      </c>
      <c r="C5" s="10" t="str">
        <f>[7]И1!E14</f>
        <v>село Борково, Маслянинский муниципальный район</v>
      </c>
    </row>
    <row r="6" spans="1:3" x14ac:dyDescent="0.2">
      <c r="A6" s="8"/>
      <c r="B6" s="9" t="str">
        <f>IF([7]И1!E15="","",[7]И1!D15)</f>
        <v/>
      </c>
      <c r="C6" s="10" t="str">
        <f>IF([7]И1!E15="","",[7]И1!E15)</f>
        <v/>
      </c>
    </row>
    <row r="7" spans="1:3" x14ac:dyDescent="0.2">
      <c r="A7" s="8"/>
      <c r="B7" s="9" t="str">
        <f>[7]И1!D16</f>
        <v>Код ОКТМО</v>
      </c>
      <c r="C7" s="11" t="str">
        <f>[7]И1!E16</f>
        <v>50636413101</v>
      </c>
    </row>
    <row r="8" spans="1:3" x14ac:dyDescent="0.2">
      <c r="A8" s="8"/>
      <c r="B8" s="12" t="str">
        <f>[7]И1!D17</f>
        <v>Система теплоснабжения</v>
      </c>
      <c r="C8" s="13">
        <f>[7]И1!E17</f>
        <v>0</v>
      </c>
    </row>
    <row r="9" spans="1:3" x14ac:dyDescent="0.2">
      <c r="A9" s="8"/>
      <c r="B9" s="9" t="str">
        <f>[7]И1!D8</f>
        <v>Период регулирования (i)-й</v>
      </c>
      <c r="C9" s="14">
        <f>[7]И1!E8</f>
        <v>2024</v>
      </c>
    </row>
    <row r="10" spans="1:3" x14ac:dyDescent="0.2">
      <c r="A10" s="8"/>
      <c r="B10" s="9" t="str">
        <f>[7]И1!D9</f>
        <v>Период регулирования (i-1)-й</v>
      </c>
      <c r="C10" s="14">
        <f>[7]И1!E9</f>
        <v>2023</v>
      </c>
    </row>
    <row r="11" spans="1:3" x14ac:dyDescent="0.2">
      <c r="A11" s="8"/>
      <c r="B11" s="9" t="str">
        <f>[7]И1!D10</f>
        <v>Период регулирования (i-2)-й</v>
      </c>
      <c r="C11" s="14">
        <f>[7]И1!E10</f>
        <v>2022</v>
      </c>
    </row>
    <row r="12" spans="1:3" x14ac:dyDescent="0.2">
      <c r="A12" s="8"/>
      <c r="B12" s="9" t="str">
        <f>[7]И1!D11</f>
        <v>Базовый год (б)</v>
      </c>
      <c r="C12" s="14">
        <f>[7]И1!E11</f>
        <v>2019</v>
      </c>
    </row>
    <row r="13" spans="1:3" ht="38.25" x14ac:dyDescent="0.2">
      <c r="A13" s="8"/>
      <c r="B13" s="9" t="str">
        <f>[7]И1!D18</f>
        <v>Вид топлива, использование которого преобладает в системе теплоснабжения</v>
      </c>
      <c r="C13" s="15" t="str">
        <f>[7]С1.1!E13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3675.8652046260445</v>
      </c>
    </row>
    <row r="18" spans="1:3" ht="42.75" x14ac:dyDescent="0.2">
      <c r="A18" s="22" t="s">
        <v>9</v>
      </c>
      <c r="B18" s="25" t="s">
        <v>10</v>
      </c>
      <c r="C18" s="26">
        <f>[7]С1!F12</f>
        <v>688.02584870865451</v>
      </c>
    </row>
    <row r="19" spans="1:3" ht="42.75" x14ac:dyDescent="0.2">
      <c r="A19" s="22" t="s">
        <v>11</v>
      </c>
      <c r="B19" s="25" t="s">
        <v>12</v>
      </c>
      <c r="C19" s="26">
        <f>[7]С2!F12</f>
        <v>1992.3110795724281</v>
      </c>
    </row>
    <row r="20" spans="1:3" ht="30" x14ac:dyDescent="0.2">
      <c r="A20" s="22" t="s">
        <v>13</v>
      </c>
      <c r="B20" s="25" t="s">
        <v>14</v>
      </c>
      <c r="C20" s="26">
        <f>[7]С3!F12</f>
        <v>473.57953306383126</v>
      </c>
    </row>
    <row r="21" spans="1:3" ht="42.75" x14ac:dyDescent="0.2">
      <c r="A21" s="22" t="s">
        <v>15</v>
      </c>
      <c r="B21" s="25" t="s">
        <v>16</v>
      </c>
      <c r="C21" s="26">
        <f>[7]С4!F12</f>
        <v>449.87295495512996</v>
      </c>
    </row>
    <row r="22" spans="1:3" ht="30" x14ac:dyDescent="0.2">
      <c r="A22" s="22" t="s">
        <v>17</v>
      </c>
      <c r="B22" s="25" t="s">
        <v>18</v>
      </c>
      <c r="C22" s="26">
        <f>[7]С5!F12</f>
        <v>72.075788326000875</v>
      </c>
    </row>
    <row r="23" spans="1:3" ht="43.5" thickBot="1" x14ac:dyDescent="0.25">
      <c r="A23" s="27" t="s">
        <v>19</v>
      </c>
      <c r="B23" s="140" t="s">
        <v>20</v>
      </c>
      <c r="C23" s="28" t="str">
        <f>[7]С6!F12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[7]С1.1!E16</f>
        <v>5100</v>
      </c>
    </row>
    <row r="29" spans="1:3" ht="42.75" x14ac:dyDescent="0.2">
      <c r="A29" s="22" t="s">
        <v>11</v>
      </c>
      <c r="B29" s="33" t="s">
        <v>23</v>
      </c>
      <c r="C29" s="34">
        <f>[7]С1.1!E27</f>
        <v>3091.33</v>
      </c>
    </row>
    <row r="30" spans="1:3" ht="17.25" x14ac:dyDescent="0.2">
      <c r="A30" s="22" t="s">
        <v>13</v>
      </c>
      <c r="B30" s="33" t="s">
        <v>24</v>
      </c>
      <c r="C30" s="35">
        <f>[7]С1.1!E19</f>
        <v>-0.19900000000000001</v>
      </c>
    </row>
    <row r="31" spans="1:3" ht="17.25" x14ac:dyDescent="0.2">
      <c r="A31" s="22" t="s">
        <v>15</v>
      </c>
      <c r="B31" s="33" t="s">
        <v>25</v>
      </c>
      <c r="C31" s="35">
        <f>[7]С1.1!E20</f>
        <v>5.7000000000000002E-2</v>
      </c>
    </row>
    <row r="32" spans="1:3" ht="30" x14ac:dyDescent="0.2">
      <c r="A32" s="22" t="s">
        <v>17</v>
      </c>
      <c r="B32" s="36" t="s">
        <v>26</v>
      </c>
      <c r="C32" s="37">
        <f>[7]С1!F13</f>
        <v>176.4</v>
      </c>
    </row>
    <row r="33" spans="1:3" x14ac:dyDescent="0.2">
      <c r="A33" s="22" t="s">
        <v>19</v>
      </c>
      <c r="B33" s="36" t="s">
        <v>27</v>
      </c>
      <c r="C33" s="38">
        <f>[7]С1!F16</f>
        <v>7000</v>
      </c>
    </row>
    <row r="34" spans="1:3" ht="14.25" x14ac:dyDescent="0.2">
      <c r="A34" s="22" t="s">
        <v>28</v>
      </c>
      <c r="B34" s="39" t="s">
        <v>29</v>
      </c>
      <c r="C34" s="40">
        <f>[7]С1!F17</f>
        <v>0.72857142857142854</v>
      </c>
    </row>
    <row r="35" spans="1:3" ht="15.75" x14ac:dyDescent="0.2">
      <c r="A35" s="41" t="s">
        <v>30</v>
      </c>
      <c r="B35" s="42" t="s">
        <v>31</v>
      </c>
      <c r="C35" s="40">
        <f>[7]С1!F20</f>
        <v>21.588411179999994</v>
      </c>
    </row>
    <row r="36" spans="1:3" ht="15.75" x14ac:dyDescent="0.2">
      <c r="A36" s="41" t="s">
        <v>32</v>
      </c>
      <c r="B36" s="43" t="s">
        <v>33</v>
      </c>
      <c r="C36" s="40">
        <f>[7]С1!F21</f>
        <v>20.818139999999996</v>
      </c>
    </row>
    <row r="37" spans="1:3" ht="14.25" x14ac:dyDescent="0.2">
      <c r="A37" s="41" t="s">
        <v>34</v>
      </c>
      <c r="B37" s="44" t="s">
        <v>35</v>
      </c>
      <c r="C37" s="40">
        <f>[7]С1!F22</f>
        <v>1.0369999999999999</v>
      </c>
    </row>
    <row r="38" spans="1:3" ht="53.25" thickBot="1" x14ac:dyDescent="0.25">
      <c r="A38" s="27" t="s">
        <v>36</v>
      </c>
      <c r="B38" s="45" t="s">
        <v>37</v>
      </c>
      <c r="C38" s="46">
        <f>[7]С1!F23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[7]С2.1!E12</f>
        <v>V</v>
      </c>
    </row>
    <row r="42" spans="1:3" ht="25.5" x14ac:dyDescent="0.2">
      <c r="A42" s="22" t="s">
        <v>42</v>
      </c>
      <c r="B42" s="33" t="s">
        <v>43</v>
      </c>
      <c r="C42" s="51" t="str">
        <f>[7]С2.1!E13</f>
        <v>6 и менее баллов</v>
      </c>
    </row>
    <row r="43" spans="1:3" ht="25.5" x14ac:dyDescent="0.2">
      <c r="A43" s="22" t="s">
        <v>44</v>
      </c>
      <c r="B43" s="33" t="s">
        <v>45</v>
      </c>
      <c r="C43" s="51" t="str">
        <f>[7]С2.1!E14</f>
        <v>от 200 до 500</v>
      </c>
    </row>
    <row r="44" spans="1:3" ht="25.5" x14ac:dyDescent="0.2">
      <c r="A44" s="22" t="s">
        <v>46</v>
      </c>
      <c r="B44" s="33" t="s">
        <v>47</v>
      </c>
      <c r="C44" s="52" t="str">
        <f>[7]С2.1!E15</f>
        <v>нет</v>
      </c>
    </row>
    <row r="45" spans="1:3" ht="30" x14ac:dyDescent="0.2">
      <c r="A45" s="22" t="s">
        <v>48</v>
      </c>
      <c r="B45" s="33" t="s">
        <v>49</v>
      </c>
      <c r="C45" s="34">
        <f>[7]С2!F18</f>
        <v>35106.652004551666</v>
      </c>
    </row>
    <row r="46" spans="1:3" ht="30" x14ac:dyDescent="0.2">
      <c r="A46" s="22" t="s">
        <v>50</v>
      </c>
      <c r="B46" s="53" t="s">
        <v>51</v>
      </c>
      <c r="C46" s="34">
        <f>IF([7]С2!F19&gt;0,[7]С2!F19,[7]С2!F20)</f>
        <v>23441.524932855718</v>
      </c>
    </row>
    <row r="47" spans="1:3" ht="25.5" x14ac:dyDescent="0.2">
      <c r="A47" s="22" t="s">
        <v>52</v>
      </c>
      <c r="B47" s="54" t="s">
        <v>53</v>
      </c>
      <c r="C47" s="34">
        <f>[7]С2.1!E19</f>
        <v>-37</v>
      </c>
    </row>
    <row r="48" spans="1:3" ht="25.5" x14ac:dyDescent="0.2">
      <c r="A48" s="22" t="s">
        <v>54</v>
      </c>
      <c r="B48" s="54" t="s">
        <v>55</v>
      </c>
      <c r="C48" s="34" t="str">
        <f>[7]С2.1!E22</f>
        <v>нет</v>
      </c>
    </row>
    <row r="49" spans="1:3" ht="38.25" x14ac:dyDescent="0.2">
      <c r="A49" s="22" t="s">
        <v>56</v>
      </c>
      <c r="B49" s="55" t="s">
        <v>57</v>
      </c>
      <c r="C49" s="34">
        <f>[7]С2.2!E10</f>
        <v>1287</v>
      </c>
    </row>
    <row r="50" spans="1:3" ht="25.5" x14ac:dyDescent="0.2">
      <c r="A50" s="22" t="s">
        <v>58</v>
      </c>
      <c r="B50" s="56" t="s">
        <v>59</v>
      </c>
      <c r="C50" s="34">
        <f>[7]С2.2!E12</f>
        <v>5.97</v>
      </c>
    </row>
    <row r="51" spans="1:3" ht="52.5" x14ac:dyDescent="0.2">
      <c r="A51" s="22" t="s">
        <v>60</v>
      </c>
      <c r="B51" s="57" t="s">
        <v>61</v>
      </c>
      <c r="C51" s="34">
        <f>[7]С2.2!E13</f>
        <v>1</v>
      </c>
    </row>
    <row r="52" spans="1:3" ht="27.75" x14ac:dyDescent="0.2">
      <c r="A52" s="22" t="s">
        <v>62</v>
      </c>
      <c r="B52" s="56" t="s">
        <v>63</v>
      </c>
      <c r="C52" s="34">
        <f>[7]С2.2!E14</f>
        <v>12104</v>
      </c>
    </row>
    <row r="53" spans="1:3" ht="25.5" x14ac:dyDescent="0.2">
      <c r="A53" s="22" t="s">
        <v>64</v>
      </c>
      <c r="B53" s="57" t="s">
        <v>65</v>
      </c>
      <c r="C53" s="35">
        <f>[7]С2.2!E15</f>
        <v>4.8000000000000001E-2</v>
      </c>
    </row>
    <row r="54" spans="1:3" x14ac:dyDescent="0.2">
      <c r="A54" s="22" t="s">
        <v>66</v>
      </c>
      <c r="B54" s="57" t="s">
        <v>67</v>
      </c>
      <c r="C54" s="34">
        <f>[7]С2.2!E16</f>
        <v>1</v>
      </c>
    </row>
    <row r="55" spans="1:3" ht="15.75" x14ac:dyDescent="0.2">
      <c r="A55" s="22" t="s">
        <v>68</v>
      </c>
      <c r="B55" s="58" t="s">
        <v>69</v>
      </c>
      <c r="C55" s="34">
        <f>[7]С2!F21</f>
        <v>1</v>
      </c>
    </row>
    <row r="56" spans="1:3" ht="30" x14ac:dyDescent="0.2">
      <c r="A56" s="59" t="s">
        <v>70</v>
      </c>
      <c r="B56" s="33" t="s">
        <v>71</v>
      </c>
      <c r="C56" s="34">
        <f>[7]С2!F13</f>
        <v>183796.83936385796</v>
      </c>
    </row>
    <row r="57" spans="1:3" ht="30" x14ac:dyDescent="0.2">
      <c r="A57" s="59" t="s">
        <v>72</v>
      </c>
      <c r="B57" s="58" t="s">
        <v>73</v>
      </c>
      <c r="C57" s="34">
        <f>[7]С2!F14</f>
        <v>113455</v>
      </c>
    </row>
    <row r="58" spans="1:3" ht="15.75" x14ac:dyDescent="0.2">
      <c r="A58" s="59" t="s">
        <v>74</v>
      </c>
      <c r="B58" s="60" t="s">
        <v>75</v>
      </c>
      <c r="C58" s="40">
        <f>[7]С2!F15</f>
        <v>1.071</v>
      </c>
    </row>
    <row r="59" spans="1:3" ht="15.75" x14ac:dyDescent="0.2">
      <c r="A59" s="59" t="s">
        <v>76</v>
      </c>
      <c r="B59" s="60" t="s">
        <v>77</v>
      </c>
      <c r="C59" s="40">
        <f>[7]С2!F16</f>
        <v>1</v>
      </c>
    </row>
    <row r="60" spans="1:3" ht="17.25" x14ac:dyDescent="0.2">
      <c r="A60" s="59" t="s">
        <v>78</v>
      </c>
      <c r="B60" s="58" t="s">
        <v>79</v>
      </c>
      <c r="C60" s="34">
        <f>[7]С2!F17</f>
        <v>1.01</v>
      </c>
    </row>
    <row r="61" spans="1:3" s="63" customFormat="1" ht="14.25" x14ac:dyDescent="0.2">
      <c r="A61" s="59" t="s">
        <v>80</v>
      </c>
      <c r="B61" s="61" t="s">
        <v>81</v>
      </c>
      <c r="C61" s="62">
        <f>[7]С2!F33</f>
        <v>10</v>
      </c>
    </row>
    <row r="62" spans="1:3" ht="30" x14ac:dyDescent="0.2">
      <c r="A62" s="59" t="s">
        <v>82</v>
      </c>
      <c r="B62" s="64" t="s">
        <v>83</v>
      </c>
      <c r="C62" s="34">
        <f>[7]С2!F26</f>
        <v>1732.0347562066397</v>
      </c>
    </row>
    <row r="63" spans="1:3" ht="17.25" x14ac:dyDescent="0.2">
      <c r="A63" s="59" t="s">
        <v>84</v>
      </c>
      <c r="B63" s="53" t="s">
        <v>85</v>
      </c>
      <c r="C63" s="34">
        <f>[7]С2!F27</f>
        <v>0.27536184199999997</v>
      </c>
    </row>
    <row r="64" spans="1:3" ht="17.25" x14ac:dyDescent="0.2">
      <c r="A64" s="59" t="s">
        <v>86</v>
      </c>
      <c r="B64" s="58" t="s">
        <v>87</v>
      </c>
      <c r="C64" s="62">
        <f>[7]С2!F28</f>
        <v>4200</v>
      </c>
    </row>
    <row r="65" spans="1:3" ht="42.75" x14ac:dyDescent="0.2">
      <c r="A65" s="59" t="s">
        <v>88</v>
      </c>
      <c r="B65" s="33" t="s">
        <v>89</v>
      </c>
      <c r="C65" s="34">
        <f>[7]С2!F22</f>
        <v>38698.422798410109</v>
      </c>
    </row>
    <row r="66" spans="1:3" ht="30" x14ac:dyDescent="0.2">
      <c r="A66" s="59" t="s">
        <v>90</v>
      </c>
      <c r="B66" s="60" t="s">
        <v>91</v>
      </c>
      <c r="C66" s="34">
        <f>[7]С2!F23</f>
        <v>1990</v>
      </c>
    </row>
    <row r="67" spans="1:3" ht="30" x14ac:dyDescent="0.2">
      <c r="A67" s="59" t="s">
        <v>92</v>
      </c>
      <c r="B67" s="53" t="s">
        <v>93</v>
      </c>
      <c r="C67" s="34">
        <f>[7]С2.1!E27</f>
        <v>14307.876789999998</v>
      </c>
    </row>
    <row r="68" spans="1:3" ht="38.25" x14ac:dyDescent="0.2">
      <c r="A68" s="59" t="s">
        <v>94</v>
      </c>
      <c r="B68" s="65" t="s">
        <v>95</v>
      </c>
      <c r="C68" s="52">
        <f>[7]С2.3!E21</f>
        <v>0</v>
      </c>
    </row>
    <row r="69" spans="1:3" ht="25.5" x14ac:dyDescent="0.2">
      <c r="A69" s="59" t="s">
        <v>96</v>
      </c>
      <c r="B69" s="66" t="s">
        <v>97</v>
      </c>
      <c r="C69" s="67">
        <f>[7]С2.3!E11</f>
        <v>9.89</v>
      </c>
    </row>
    <row r="70" spans="1:3" ht="25.5" x14ac:dyDescent="0.2">
      <c r="A70" s="59" t="s">
        <v>98</v>
      </c>
      <c r="B70" s="66" t="s">
        <v>99</v>
      </c>
      <c r="C70" s="62">
        <f>[7]С2.3!E13</f>
        <v>300</v>
      </c>
    </row>
    <row r="71" spans="1:3" ht="25.5" x14ac:dyDescent="0.2">
      <c r="A71" s="59" t="s">
        <v>100</v>
      </c>
      <c r="B71" s="65" t="s">
        <v>101</v>
      </c>
      <c r="C71" s="68">
        <f>IF([7]С2.3!E22&gt;0,[7]С2.3!E22,[7]С2.3!E14)</f>
        <v>61211</v>
      </c>
    </row>
    <row r="72" spans="1:3" ht="38.25" x14ac:dyDescent="0.2">
      <c r="A72" s="59" t="s">
        <v>102</v>
      </c>
      <c r="B72" s="65" t="s">
        <v>103</v>
      </c>
      <c r="C72" s="68">
        <f>IF([7]С2.3!E23&gt;0,[7]С2.3!E23,[7]С2.3!E15)</f>
        <v>45675</v>
      </c>
    </row>
    <row r="73" spans="1:3" ht="30" x14ac:dyDescent="0.2">
      <c r="A73" s="59" t="s">
        <v>104</v>
      </c>
      <c r="B73" s="53" t="s">
        <v>105</v>
      </c>
      <c r="C73" s="34">
        <f>[7]С2.1!E28</f>
        <v>9541.9567200000001</v>
      </c>
    </row>
    <row r="74" spans="1:3" ht="38.25" x14ac:dyDescent="0.2">
      <c r="A74" s="59" t="s">
        <v>106</v>
      </c>
      <c r="B74" s="65" t="s">
        <v>107</v>
      </c>
      <c r="C74" s="52">
        <f>[7]С2.3!E25</f>
        <v>0</v>
      </c>
    </row>
    <row r="75" spans="1:3" ht="25.5" x14ac:dyDescent="0.2">
      <c r="A75" s="59" t="s">
        <v>108</v>
      </c>
      <c r="B75" s="66" t="s">
        <v>109</v>
      </c>
      <c r="C75" s="67">
        <f>[7]С2.3!E12</f>
        <v>0.56000000000000005</v>
      </c>
    </row>
    <row r="76" spans="1:3" ht="25.5" x14ac:dyDescent="0.2">
      <c r="A76" s="59" t="s">
        <v>110</v>
      </c>
      <c r="B76" s="66" t="s">
        <v>99</v>
      </c>
      <c r="C76" s="62">
        <f>[7]С2.3!E13</f>
        <v>300</v>
      </c>
    </row>
    <row r="77" spans="1:3" ht="25.5" x14ac:dyDescent="0.2">
      <c r="A77" s="59" t="s">
        <v>111</v>
      </c>
      <c r="B77" s="69" t="s">
        <v>112</v>
      </c>
      <c r="C77" s="68">
        <f>IF([7]С2.3!E26&gt;0,[7]С2.3!E26,[7]С2.3!E16)</f>
        <v>65637</v>
      </c>
    </row>
    <row r="78" spans="1:3" ht="38.25" x14ac:dyDescent="0.2">
      <c r="A78" s="59" t="s">
        <v>113</v>
      </c>
      <c r="B78" s="69" t="s">
        <v>114</v>
      </c>
      <c r="C78" s="68">
        <f>IF([7]С2.3!E27&gt;0,[7]С2.3!E27,[7]С2.3!E17)</f>
        <v>31684</v>
      </c>
    </row>
    <row r="79" spans="1:3" ht="17.25" x14ac:dyDescent="0.2">
      <c r="A79" s="59" t="s">
        <v>115</v>
      </c>
      <c r="B79" s="33" t="s">
        <v>116</v>
      </c>
      <c r="C79" s="35">
        <f>[7]С2!F29</f>
        <v>9.5962865259740182E-2</v>
      </c>
    </row>
    <row r="80" spans="1:3" ht="30" x14ac:dyDescent="0.2">
      <c r="A80" s="59" t="s">
        <v>117</v>
      </c>
      <c r="B80" s="53" t="s">
        <v>118</v>
      </c>
      <c r="C80" s="70">
        <f>[7]С2!F30</f>
        <v>8.4029304029304031E-2</v>
      </c>
    </row>
    <row r="81" spans="1:3" ht="17.25" x14ac:dyDescent="0.2">
      <c r="A81" s="59" t="s">
        <v>119</v>
      </c>
      <c r="B81" s="71" t="s">
        <v>120</v>
      </c>
      <c r="C81" s="35">
        <f>[7]С2!F31</f>
        <v>0.13880000000000001</v>
      </c>
    </row>
    <row r="82" spans="1:3" s="63" customFormat="1" ht="18" thickBot="1" x14ac:dyDescent="0.25">
      <c r="A82" s="72" t="s">
        <v>121</v>
      </c>
      <c r="B82" s="73" t="s">
        <v>122</v>
      </c>
      <c r="C82" s="74">
        <f>[7]С2!F32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[7]С3!F14</f>
        <v>6075.6875084088233</v>
      </c>
    </row>
    <row r="86" spans="1:3" s="63" customFormat="1" ht="42.75" x14ac:dyDescent="0.2">
      <c r="A86" s="77" t="s">
        <v>127</v>
      </c>
      <c r="B86" s="53" t="s">
        <v>128</v>
      </c>
      <c r="C86" s="78">
        <f>[7]С3!F15</f>
        <v>0.2</v>
      </c>
    </row>
    <row r="87" spans="1:3" s="63" customFormat="1" ht="14.25" x14ac:dyDescent="0.2">
      <c r="A87" s="77" t="s">
        <v>129</v>
      </c>
      <c r="B87" s="79" t="s">
        <v>130</v>
      </c>
      <c r="C87" s="62">
        <f>[7]С3!F18</f>
        <v>15</v>
      </c>
    </row>
    <row r="88" spans="1:3" s="63" customFormat="1" ht="17.25" x14ac:dyDescent="0.2">
      <c r="A88" s="77" t="s">
        <v>131</v>
      </c>
      <c r="B88" s="33" t="s">
        <v>132</v>
      </c>
      <c r="C88" s="34">
        <f>[7]С3!F19</f>
        <v>3778.1614077800232</v>
      </c>
    </row>
    <row r="89" spans="1:3" s="63" customFormat="1" ht="55.5" x14ac:dyDescent="0.2">
      <c r="A89" s="77" t="s">
        <v>133</v>
      </c>
      <c r="B89" s="53" t="s">
        <v>134</v>
      </c>
      <c r="C89" s="80">
        <f>[7]С3!F20</f>
        <v>2.1999999999999999E-2</v>
      </c>
    </row>
    <row r="90" spans="1:3" s="63" customFormat="1" ht="14.25" x14ac:dyDescent="0.2">
      <c r="A90" s="77" t="s">
        <v>135</v>
      </c>
      <c r="B90" s="58" t="s">
        <v>81</v>
      </c>
      <c r="C90" s="62">
        <f>[7]С3!F21</f>
        <v>10</v>
      </c>
    </row>
    <row r="91" spans="1:3" s="63" customFormat="1" ht="17.25" x14ac:dyDescent="0.2">
      <c r="A91" s="77" t="s">
        <v>136</v>
      </c>
      <c r="B91" s="33" t="s">
        <v>137</v>
      </c>
      <c r="C91" s="34">
        <f>[7]С3!F22</f>
        <v>5.1961042686199193</v>
      </c>
    </row>
    <row r="92" spans="1:3" s="63" customFormat="1" ht="55.5" x14ac:dyDescent="0.2">
      <c r="A92" s="77" t="s">
        <v>138</v>
      </c>
      <c r="B92" s="53" t="s">
        <v>139</v>
      </c>
      <c r="C92" s="80">
        <f>[7]С3!F23</f>
        <v>3.0000000000000001E-3</v>
      </c>
    </row>
    <row r="93" spans="1:3" s="63" customFormat="1" ht="27.75" thickBot="1" x14ac:dyDescent="0.25">
      <c r="A93" s="81" t="s">
        <v>140</v>
      </c>
      <c r="B93" s="82" t="s">
        <v>141</v>
      </c>
      <c r="C93" s="83">
        <f>[7]С3!F24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[7]С4!F16</f>
        <v>1652.5</v>
      </c>
    </row>
    <row r="97" spans="1:3" ht="30" x14ac:dyDescent="0.2">
      <c r="A97" s="59" t="s">
        <v>146</v>
      </c>
      <c r="B97" s="58" t="s">
        <v>147</v>
      </c>
      <c r="C97" s="34">
        <f>[7]С4!F17</f>
        <v>73547</v>
      </c>
    </row>
    <row r="98" spans="1:3" ht="17.25" x14ac:dyDescent="0.2">
      <c r="A98" s="59" t="s">
        <v>148</v>
      </c>
      <c r="B98" s="58" t="s">
        <v>149</v>
      </c>
      <c r="C98" s="40">
        <f>[7]С4!F18</f>
        <v>0.02</v>
      </c>
    </row>
    <row r="99" spans="1:3" ht="30" x14ac:dyDescent="0.2">
      <c r="A99" s="59" t="s">
        <v>150</v>
      </c>
      <c r="B99" s="58" t="s">
        <v>151</v>
      </c>
      <c r="C99" s="34">
        <f>[7]С4!F19</f>
        <v>12104</v>
      </c>
    </row>
    <row r="100" spans="1:3" ht="28.5" x14ac:dyDescent="0.2">
      <c r="A100" s="59" t="s">
        <v>152</v>
      </c>
      <c r="B100" s="58" t="s">
        <v>153</v>
      </c>
      <c r="C100" s="40">
        <f>[7]С4!F20</f>
        <v>1.4999999999999999E-2</v>
      </c>
    </row>
    <row r="101" spans="1:3" ht="30" x14ac:dyDescent="0.2">
      <c r="A101" s="59" t="s">
        <v>154</v>
      </c>
      <c r="B101" s="33" t="s">
        <v>155</v>
      </c>
      <c r="C101" s="34">
        <f>[7]С4!F21</f>
        <v>1933.1949342509995</v>
      </c>
    </row>
    <row r="102" spans="1:3" ht="24" customHeight="1" x14ac:dyDescent="0.2">
      <c r="A102" s="59" t="s">
        <v>156</v>
      </c>
      <c r="B102" s="53" t="s">
        <v>157</v>
      </c>
      <c r="C102" s="85">
        <f>IF([7]С4.2!F8="да",[7]С4.2!D21,[7]С4.2!D15)</f>
        <v>0</v>
      </c>
    </row>
    <row r="103" spans="1:3" ht="68.25" x14ac:dyDescent="0.2">
      <c r="A103" s="59" t="s">
        <v>158</v>
      </c>
      <c r="B103" s="53" t="s">
        <v>159</v>
      </c>
      <c r="C103" s="34">
        <f>[7]С4!F22</f>
        <v>3.6112641666666665</v>
      </c>
    </row>
    <row r="104" spans="1:3" ht="30" x14ac:dyDescent="0.2">
      <c r="A104" s="59" t="s">
        <v>160</v>
      </c>
      <c r="B104" s="58" t="s">
        <v>161</v>
      </c>
      <c r="C104" s="34">
        <f>[7]С4!F23</f>
        <v>180</v>
      </c>
    </row>
    <row r="105" spans="1:3" ht="14.25" x14ac:dyDescent="0.2">
      <c r="A105" s="59" t="s">
        <v>162</v>
      </c>
      <c r="B105" s="53" t="s">
        <v>163</v>
      </c>
      <c r="C105" s="34">
        <f>[7]С4!F24</f>
        <v>8497.1999999999989</v>
      </c>
    </row>
    <row r="106" spans="1:3" ht="14.25" x14ac:dyDescent="0.2">
      <c r="A106" s="59" t="s">
        <v>164</v>
      </c>
      <c r="B106" s="58" t="s">
        <v>165</v>
      </c>
      <c r="C106" s="40">
        <f>[7]С4!F25</f>
        <v>0.35</v>
      </c>
    </row>
    <row r="107" spans="1:3" ht="17.25" x14ac:dyDescent="0.2">
      <c r="A107" s="59" t="s">
        <v>166</v>
      </c>
      <c r="B107" s="33" t="s">
        <v>167</v>
      </c>
      <c r="C107" s="34">
        <f>[7]С4!F26</f>
        <v>86.642150000000029</v>
      </c>
    </row>
    <row r="108" spans="1:3" ht="25.5" x14ac:dyDescent="0.2">
      <c r="A108" s="59" t="s">
        <v>168</v>
      </c>
      <c r="B108" s="53" t="s">
        <v>95</v>
      </c>
      <c r="C108" s="85">
        <f>[7]С4.3!E16</f>
        <v>0</v>
      </c>
    </row>
    <row r="109" spans="1:3" ht="25.5" x14ac:dyDescent="0.2">
      <c r="A109" s="59" t="s">
        <v>169</v>
      </c>
      <c r="B109" s="53" t="s">
        <v>170</v>
      </c>
      <c r="C109" s="34">
        <f>[7]С4.3!E17</f>
        <v>22.31666666666667</v>
      </c>
    </row>
    <row r="110" spans="1:3" ht="38.25" x14ac:dyDescent="0.2">
      <c r="A110" s="59" t="s">
        <v>171</v>
      </c>
      <c r="B110" s="53" t="s">
        <v>107</v>
      </c>
      <c r="C110" s="85">
        <f>[7]С4.3!E18</f>
        <v>0</v>
      </c>
    </row>
    <row r="111" spans="1:3" x14ac:dyDescent="0.2">
      <c r="A111" s="59" t="s">
        <v>172</v>
      </c>
      <c r="B111" s="53" t="s">
        <v>173</v>
      </c>
      <c r="C111" s="34">
        <f>[7]С4.3!E19</f>
        <v>41.06666666666667</v>
      </c>
    </row>
    <row r="112" spans="1:3" x14ac:dyDescent="0.2">
      <c r="A112" s="59" t="s">
        <v>174</v>
      </c>
      <c r="B112" s="58" t="s">
        <v>175</v>
      </c>
      <c r="C112" s="34">
        <f>[7]С4.3!E11</f>
        <v>1871</v>
      </c>
    </row>
    <row r="113" spans="1:3" x14ac:dyDescent="0.2">
      <c r="A113" s="59" t="s">
        <v>176</v>
      </c>
      <c r="B113" s="58" t="s">
        <v>177</v>
      </c>
      <c r="C113" s="52">
        <f>[7]С4.3!E12</f>
        <v>1636</v>
      </c>
    </row>
    <row r="114" spans="1:3" x14ac:dyDescent="0.2">
      <c r="A114" s="59" t="s">
        <v>178</v>
      </c>
      <c r="B114" s="58" t="s">
        <v>179</v>
      </c>
      <c r="C114" s="52">
        <f>[7]С4.3!E13</f>
        <v>204</v>
      </c>
    </row>
    <row r="115" spans="1:3" ht="30" x14ac:dyDescent="0.2">
      <c r="A115" s="59" t="s">
        <v>180</v>
      </c>
      <c r="B115" s="33" t="s">
        <v>181</v>
      </c>
      <c r="C115" s="34">
        <f>[7]С4!F27</f>
        <v>1413.5806587229636</v>
      </c>
    </row>
    <row r="116" spans="1:3" ht="25.5" x14ac:dyDescent="0.2">
      <c r="A116" s="59" t="s">
        <v>182</v>
      </c>
      <c r="B116" s="53" t="s">
        <v>183</v>
      </c>
      <c r="C116" s="34">
        <f>[7]С4!F28</f>
        <v>1085.6994306627985</v>
      </c>
    </row>
    <row r="117" spans="1:3" ht="42.75" x14ac:dyDescent="0.2">
      <c r="A117" s="59" t="s">
        <v>184</v>
      </c>
      <c r="B117" s="53" t="s">
        <v>185</v>
      </c>
      <c r="C117" s="34">
        <f>[7]С4!F29</f>
        <v>327.8812280601652</v>
      </c>
    </row>
    <row r="118" spans="1:3" ht="30" x14ac:dyDescent="0.2">
      <c r="A118" s="59" t="s">
        <v>186</v>
      </c>
      <c r="B118" s="39" t="s">
        <v>187</v>
      </c>
      <c r="C118" s="34">
        <f>[7]С4!F30</f>
        <v>1748.7123048492826</v>
      </c>
    </row>
    <row r="119" spans="1:3" ht="42.75" x14ac:dyDescent="0.2">
      <c r="A119" s="59" t="s">
        <v>188</v>
      </c>
      <c r="B119" s="86" t="s">
        <v>189</v>
      </c>
      <c r="C119" s="34">
        <f>[7]С4!F33</f>
        <v>1019.6799719424911</v>
      </c>
    </row>
    <row r="120" spans="1:3" ht="30" x14ac:dyDescent="0.2">
      <c r="A120" s="59" t="s">
        <v>190</v>
      </c>
      <c r="B120" s="87" t="s">
        <v>191</v>
      </c>
      <c r="C120" s="34">
        <f>[7]С4!F35</f>
        <v>17.040680999999999</v>
      </c>
    </row>
    <row r="121" spans="1:3" ht="14.25" x14ac:dyDescent="0.2">
      <c r="A121" s="59" t="s">
        <v>192</v>
      </c>
      <c r="B121" s="56" t="s">
        <v>193</v>
      </c>
      <c r="C121" s="34">
        <f>[7]С4!F36</f>
        <v>14319.9</v>
      </c>
    </row>
    <row r="122" spans="1:3" ht="28.5" thickBot="1" x14ac:dyDescent="0.25">
      <c r="A122" s="72" t="s">
        <v>194</v>
      </c>
      <c r="B122" s="88" t="s">
        <v>195</v>
      </c>
      <c r="C122" s="83">
        <f>[7]С4!F37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[7]С5!F17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[7]С2!F37</f>
        <v>20.818139999999996</v>
      </c>
    </row>
    <row r="136" spans="1:3" ht="14.25" x14ac:dyDescent="0.2">
      <c r="A136" s="59" t="s">
        <v>217</v>
      </c>
      <c r="B136" s="101" t="s">
        <v>218</v>
      </c>
      <c r="C136" s="34">
        <f>[7]С2!F38</f>
        <v>7</v>
      </c>
    </row>
    <row r="137" spans="1:3" ht="17.25" x14ac:dyDescent="0.2">
      <c r="A137" s="59" t="s">
        <v>219</v>
      </c>
      <c r="B137" s="101" t="s">
        <v>220</v>
      </c>
      <c r="C137" s="34">
        <f>[7]С2!F40</f>
        <v>0.97</v>
      </c>
    </row>
    <row r="138" spans="1:3" ht="15" thickBot="1" x14ac:dyDescent="0.25">
      <c r="A138" s="72" t="s">
        <v>221</v>
      </c>
      <c r="B138" s="102" t="s">
        <v>222</v>
      </c>
      <c r="C138" s="46">
        <f>[7]С2!F42</f>
        <v>0.35</v>
      </c>
    </row>
    <row r="139" spans="1:3" s="89" customFormat="1" ht="13.5" thickBot="1" x14ac:dyDescent="0.25">
      <c r="A139" s="47"/>
      <c r="B139" s="75"/>
      <c r="C139" s="15"/>
    </row>
    <row r="140" spans="1:3" ht="30" x14ac:dyDescent="0.2">
      <c r="A140" s="84" t="s">
        <v>223</v>
      </c>
      <c r="B140" s="103" t="s">
        <v>224</v>
      </c>
      <c r="C140" s="104">
        <f>[7]С2!F35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[7]С2.5!$E$11</f>
        <v>-2.9000000000000026E-2</v>
      </c>
    </row>
    <row r="144" spans="1:3" x14ac:dyDescent="0.2">
      <c r="A144" s="105"/>
      <c r="B144" s="110">
        <f>B143+1</f>
        <v>2021</v>
      </c>
      <c r="C144" s="111">
        <f>[7]С2.5!$F$11</f>
        <v>0.245</v>
      </c>
    </row>
    <row r="145" spans="1:3" x14ac:dyDescent="0.2">
      <c r="A145" s="105"/>
      <c r="B145" s="110">
        <f t="shared" ref="B145:B208" si="0">B144+1</f>
        <v>2022</v>
      </c>
      <c r="C145" s="111">
        <f>[7]С2.5!$G$11</f>
        <v>0.114</v>
      </c>
    </row>
    <row r="146" spans="1:3" ht="13.5" thickBot="1" x14ac:dyDescent="0.25">
      <c r="A146" s="105"/>
      <c r="B146" s="112">
        <f t="shared" si="0"/>
        <v>2023</v>
      </c>
      <c r="C146" s="113">
        <f>[7]С2.5!$H$11</f>
        <v>2.4E-2</v>
      </c>
    </row>
    <row r="147" spans="1:3" x14ac:dyDescent="0.2">
      <c r="A147" s="105"/>
      <c r="B147" s="114">
        <f t="shared" si="0"/>
        <v>2024</v>
      </c>
      <c r="C147" s="115">
        <f>[7]С2.5!$I$11</f>
        <v>8.5999999999999993E-2</v>
      </c>
    </row>
    <row r="148" spans="1:3" hidden="1" x14ac:dyDescent="0.2">
      <c r="A148" s="105"/>
      <c r="B148" s="110">
        <f t="shared" si="0"/>
        <v>2025</v>
      </c>
      <c r="C148" s="111">
        <f>[7]С2.5!$J$11</f>
        <v>0.21215960863291</v>
      </c>
    </row>
    <row r="149" spans="1:3" hidden="1" x14ac:dyDescent="0.2">
      <c r="A149" s="105"/>
      <c r="B149" s="110">
        <f t="shared" si="0"/>
        <v>2026</v>
      </c>
      <c r="C149" s="111">
        <f>[7]С2.5!$K$11</f>
        <v>3.5813361771260002E-2</v>
      </c>
    </row>
    <row r="150" spans="1:3" hidden="1" x14ac:dyDescent="0.2">
      <c r="A150" s="105"/>
      <c r="B150" s="110">
        <f t="shared" si="0"/>
        <v>2027</v>
      </c>
      <c r="C150" s="111">
        <f>[7]С2.5!$L$11</f>
        <v>3.2682303599220003E-2</v>
      </c>
    </row>
    <row r="151" spans="1:3" hidden="1" x14ac:dyDescent="0.2">
      <c r="A151" s="105"/>
      <c r="B151" s="110">
        <f t="shared" si="0"/>
        <v>2028</v>
      </c>
      <c r="C151" s="111">
        <f>[7]С2.5!$M$11</f>
        <v>0</v>
      </c>
    </row>
    <row r="152" spans="1:3" hidden="1" x14ac:dyDescent="0.2">
      <c r="A152" s="105"/>
      <c r="B152" s="110">
        <f t="shared" si="0"/>
        <v>2029</v>
      </c>
      <c r="C152" s="111">
        <f>[7]С2.5!$N$11</f>
        <v>0</v>
      </c>
    </row>
    <row r="153" spans="1:3" hidden="1" x14ac:dyDescent="0.2">
      <c r="A153" s="105"/>
      <c r="B153" s="110">
        <f t="shared" si="0"/>
        <v>2030</v>
      </c>
      <c r="C153" s="111">
        <f>[7]С2.5!$O$11</f>
        <v>0</v>
      </c>
    </row>
    <row r="154" spans="1:3" hidden="1" x14ac:dyDescent="0.2">
      <c r="A154" s="105"/>
      <c r="B154" s="110">
        <f t="shared" si="0"/>
        <v>2031</v>
      </c>
      <c r="C154" s="111">
        <f>[7]С2.5!$P$11</f>
        <v>0</v>
      </c>
    </row>
    <row r="155" spans="1:3" hidden="1" x14ac:dyDescent="0.2">
      <c r="A155" s="89"/>
      <c r="B155" s="110">
        <f t="shared" si="0"/>
        <v>2032</v>
      </c>
      <c r="C155" s="111">
        <f>[7]С2.5!$Q$11</f>
        <v>0</v>
      </c>
    </row>
    <row r="156" spans="1:3" hidden="1" x14ac:dyDescent="0.2">
      <c r="A156" s="89"/>
      <c r="B156" s="110">
        <f t="shared" si="0"/>
        <v>2033</v>
      </c>
      <c r="C156" s="111">
        <f>[7]С2.5!$R$11</f>
        <v>0</v>
      </c>
    </row>
    <row r="157" spans="1:3" hidden="1" x14ac:dyDescent="0.2">
      <c r="B157" s="110">
        <f t="shared" si="0"/>
        <v>2034</v>
      </c>
      <c r="C157" s="111">
        <f>[7]С2.5!$S$11</f>
        <v>0</v>
      </c>
    </row>
    <row r="158" spans="1:3" hidden="1" x14ac:dyDescent="0.2">
      <c r="B158" s="110">
        <f t="shared" si="0"/>
        <v>2035</v>
      </c>
      <c r="C158" s="111">
        <f>[7]С2.5!$T$11</f>
        <v>0</v>
      </c>
    </row>
    <row r="159" spans="1:3" hidden="1" x14ac:dyDescent="0.2">
      <c r="B159" s="110">
        <f t="shared" si="0"/>
        <v>2036</v>
      </c>
      <c r="C159" s="111">
        <f>[7]С2.5!$U$11</f>
        <v>0</v>
      </c>
    </row>
    <row r="160" spans="1:3" hidden="1" x14ac:dyDescent="0.2">
      <c r="B160" s="110">
        <f t="shared" si="0"/>
        <v>2037</v>
      </c>
      <c r="C160" s="111">
        <f>[7]С2.5!$V$11</f>
        <v>0</v>
      </c>
    </row>
    <row r="161" spans="2:3" hidden="1" x14ac:dyDescent="0.2">
      <c r="B161" s="110">
        <f t="shared" si="0"/>
        <v>2038</v>
      </c>
      <c r="C161" s="111">
        <f>[7]С2.5!$W$11</f>
        <v>0</v>
      </c>
    </row>
    <row r="162" spans="2:3" hidden="1" x14ac:dyDescent="0.2">
      <c r="B162" s="110">
        <f t="shared" si="0"/>
        <v>2039</v>
      </c>
      <c r="C162" s="111">
        <f>[7]С2.5!$X$11</f>
        <v>0</v>
      </c>
    </row>
    <row r="163" spans="2:3" hidden="1" x14ac:dyDescent="0.2">
      <c r="B163" s="110">
        <f t="shared" si="0"/>
        <v>2040</v>
      </c>
      <c r="C163" s="111">
        <f>[7]С2.5!$Y$11</f>
        <v>0</v>
      </c>
    </row>
    <row r="164" spans="2:3" hidden="1" x14ac:dyDescent="0.2">
      <c r="B164" s="110">
        <f t="shared" si="0"/>
        <v>2041</v>
      </c>
      <c r="C164" s="111">
        <f>[7]С2.5!$Z$11</f>
        <v>0</v>
      </c>
    </row>
    <row r="165" spans="2:3" hidden="1" x14ac:dyDescent="0.2">
      <c r="B165" s="110">
        <f t="shared" si="0"/>
        <v>2042</v>
      </c>
      <c r="C165" s="111">
        <f>[7]С2.5!$AA$11</f>
        <v>0</v>
      </c>
    </row>
    <row r="166" spans="2:3" hidden="1" x14ac:dyDescent="0.2">
      <c r="B166" s="110">
        <f t="shared" si="0"/>
        <v>2043</v>
      </c>
      <c r="C166" s="111">
        <f>[7]С2.5!$AB$11</f>
        <v>0</v>
      </c>
    </row>
    <row r="167" spans="2:3" hidden="1" x14ac:dyDescent="0.2">
      <c r="B167" s="110">
        <f t="shared" si="0"/>
        <v>2044</v>
      </c>
      <c r="C167" s="111">
        <f>[7]С2.5!$AC$11</f>
        <v>0</v>
      </c>
    </row>
    <row r="168" spans="2:3" hidden="1" x14ac:dyDescent="0.2">
      <c r="B168" s="110">
        <f t="shared" si="0"/>
        <v>2045</v>
      </c>
      <c r="C168" s="111">
        <f>[7]С2.5!$AD$11</f>
        <v>0</v>
      </c>
    </row>
    <row r="169" spans="2:3" hidden="1" x14ac:dyDescent="0.2">
      <c r="B169" s="110">
        <f t="shared" si="0"/>
        <v>2046</v>
      </c>
      <c r="C169" s="111">
        <f>[7]С2.5!$AE$11</f>
        <v>0</v>
      </c>
    </row>
    <row r="170" spans="2:3" hidden="1" x14ac:dyDescent="0.2">
      <c r="B170" s="110">
        <f t="shared" si="0"/>
        <v>2047</v>
      </c>
      <c r="C170" s="111">
        <f>[7]С2.5!$AF$11</f>
        <v>0</v>
      </c>
    </row>
    <row r="171" spans="2:3" hidden="1" x14ac:dyDescent="0.2">
      <c r="B171" s="110">
        <f t="shared" si="0"/>
        <v>2048</v>
      </c>
      <c r="C171" s="111">
        <f>[7]С2.5!$AG$11</f>
        <v>0</v>
      </c>
    </row>
    <row r="172" spans="2:3" hidden="1" x14ac:dyDescent="0.2">
      <c r="B172" s="110">
        <f t="shared" si="0"/>
        <v>2049</v>
      </c>
      <c r="C172" s="111">
        <f>[7]С2.5!$AH$11</f>
        <v>0</v>
      </c>
    </row>
    <row r="173" spans="2:3" hidden="1" x14ac:dyDescent="0.2">
      <c r="B173" s="110">
        <f t="shared" si="0"/>
        <v>2050</v>
      </c>
      <c r="C173" s="111">
        <f>[7]С2.5!$AI$11</f>
        <v>0</v>
      </c>
    </row>
    <row r="174" spans="2:3" hidden="1" x14ac:dyDescent="0.2">
      <c r="B174" s="110">
        <f t="shared" si="0"/>
        <v>2051</v>
      </c>
      <c r="C174" s="111">
        <f>[7]С2.5!$AJ$11</f>
        <v>0</v>
      </c>
    </row>
    <row r="175" spans="2:3" hidden="1" x14ac:dyDescent="0.2">
      <c r="B175" s="110">
        <f t="shared" si="0"/>
        <v>2052</v>
      </c>
      <c r="C175" s="111">
        <f>[7]С2.5!$AK$11</f>
        <v>0</v>
      </c>
    </row>
    <row r="176" spans="2:3" hidden="1" x14ac:dyDescent="0.2">
      <c r="B176" s="110">
        <f t="shared" si="0"/>
        <v>2053</v>
      </c>
      <c r="C176" s="111">
        <f>[7]С2.5!$AL$11</f>
        <v>0</v>
      </c>
    </row>
    <row r="177" spans="2:3" hidden="1" x14ac:dyDescent="0.2">
      <c r="B177" s="110">
        <f t="shared" si="0"/>
        <v>2054</v>
      </c>
      <c r="C177" s="111">
        <f>[7]С2.5!$AM$11</f>
        <v>0</v>
      </c>
    </row>
    <row r="178" spans="2:3" hidden="1" x14ac:dyDescent="0.2">
      <c r="B178" s="110">
        <f t="shared" si="0"/>
        <v>2055</v>
      </c>
      <c r="C178" s="111">
        <f>[7]С2.5!$AN$11</f>
        <v>0</v>
      </c>
    </row>
    <row r="179" spans="2:3" hidden="1" x14ac:dyDescent="0.2">
      <c r="B179" s="110">
        <f t="shared" si="0"/>
        <v>2056</v>
      </c>
      <c r="C179" s="111">
        <f>[7]С2.5!$AO$11</f>
        <v>0</v>
      </c>
    </row>
    <row r="180" spans="2:3" hidden="1" x14ac:dyDescent="0.2">
      <c r="B180" s="110">
        <f t="shared" si="0"/>
        <v>2057</v>
      </c>
      <c r="C180" s="111">
        <f>[7]С2.5!$AP$11</f>
        <v>0</v>
      </c>
    </row>
    <row r="181" spans="2:3" hidden="1" x14ac:dyDescent="0.2">
      <c r="B181" s="110">
        <f t="shared" si="0"/>
        <v>2058</v>
      </c>
      <c r="C181" s="111">
        <f>[7]С2.5!$AQ$11</f>
        <v>0</v>
      </c>
    </row>
    <row r="182" spans="2:3" hidden="1" x14ac:dyDescent="0.2">
      <c r="B182" s="110">
        <f t="shared" si="0"/>
        <v>2059</v>
      </c>
      <c r="C182" s="111">
        <f>[7]С2.5!$AR$11</f>
        <v>0</v>
      </c>
    </row>
    <row r="183" spans="2:3" hidden="1" x14ac:dyDescent="0.2">
      <c r="B183" s="110">
        <f t="shared" si="0"/>
        <v>2060</v>
      </c>
      <c r="C183" s="111">
        <f>[7]С2.5!$AS$11</f>
        <v>0</v>
      </c>
    </row>
    <row r="184" spans="2:3" hidden="1" x14ac:dyDescent="0.2">
      <c r="B184" s="110">
        <f t="shared" si="0"/>
        <v>2061</v>
      </c>
      <c r="C184" s="111">
        <f>[7]С2.5!$AT$11</f>
        <v>0</v>
      </c>
    </row>
    <row r="185" spans="2:3" hidden="1" x14ac:dyDescent="0.2">
      <c r="B185" s="110">
        <f t="shared" si="0"/>
        <v>2062</v>
      </c>
      <c r="C185" s="111">
        <f>[7]С2.5!$AU$11</f>
        <v>0</v>
      </c>
    </row>
    <row r="186" spans="2:3" hidden="1" x14ac:dyDescent="0.2">
      <c r="B186" s="110">
        <f t="shared" si="0"/>
        <v>2063</v>
      </c>
      <c r="C186" s="111">
        <f>[7]С2.5!$AV$11</f>
        <v>0</v>
      </c>
    </row>
    <row r="187" spans="2:3" hidden="1" x14ac:dyDescent="0.2">
      <c r="B187" s="110">
        <f t="shared" si="0"/>
        <v>2064</v>
      </c>
      <c r="C187" s="111">
        <f>[7]С2.5!$AW$11</f>
        <v>0</v>
      </c>
    </row>
    <row r="188" spans="2:3" hidden="1" x14ac:dyDescent="0.2">
      <c r="B188" s="110">
        <f t="shared" si="0"/>
        <v>2065</v>
      </c>
      <c r="C188" s="111">
        <f>[7]С2.5!$AX$11</f>
        <v>0</v>
      </c>
    </row>
    <row r="189" spans="2:3" hidden="1" x14ac:dyDescent="0.2">
      <c r="B189" s="110">
        <f t="shared" si="0"/>
        <v>2066</v>
      </c>
      <c r="C189" s="111">
        <f>[7]С2.5!$AY$11</f>
        <v>0</v>
      </c>
    </row>
    <row r="190" spans="2:3" hidden="1" x14ac:dyDescent="0.2">
      <c r="B190" s="110">
        <f t="shared" si="0"/>
        <v>2067</v>
      </c>
      <c r="C190" s="111">
        <f>[7]С2.5!$AZ$11</f>
        <v>0</v>
      </c>
    </row>
    <row r="191" spans="2:3" hidden="1" x14ac:dyDescent="0.2">
      <c r="B191" s="110">
        <f t="shared" si="0"/>
        <v>2068</v>
      </c>
      <c r="C191" s="111">
        <f>[7]С2.5!$BA$11</f>
        <v>0</v>
      </c>
    </row>
    <row r="192" spans="2:3" hidden="1" x14ac:dyDescent="0.2">
      <c r="B192" s="110">
        <f t="shared" si="0"/>
        <v>2069</v>
      </c>
      <c r="C192" s="111">
        <f>[7]С2.5!$BB$11</f>
        <v>0</v>
      </c>
    </row>
    <row r="193" spans="2:3" hidden="1" x14ac:dyDescent="0.2">
      <c r="B193" s="110">
        <f t="shared" si="0"/>
        <v>2070</v>
      </c>
      <c r="C193" s="111">
        <f>[7]С2.5!$BC$11</f>
        <v>0</v>
      </c>
    </row>
    <row r="194" spans="2:3" hidden="1" x14ac:dyDescent="0.2">
      <c r="B194" s="110">
        <f t="shared" si="0"/>
        <v>2071</v>
      </c>
      <c r="C194" s="111">
        <f>[7]С2.5!$BD$11</f>
        <v>0</v>
      </c>
    </row>
    <row r="195" spans="2:3" hidden="1" x14ac:dyDescent="0.2">
      <c r="B195" s="110">
        <f t="shared" si="0"/>
        <v>2072</v>
      </c>
      <c r="C195" s="111">
        <f>[7]С2.5!$BE$11</f>
        <v>0</v>
      </c>
    </row>
    <row r="196" spans="2:3" hidden="1" x14ac:dyDescent="0.2">
      <c r="B196" s="110">
        <f t="shared" si="0"/>
        <v>2073</v>
      </c>
      <c r="C196" s="111">
        <f>[7]С2.5!$BF$11</f>
        <v>0</v>
      </c>
    </row>
    <row r="197" spans="2:3" hidden="1" x14ac:dyDescent="0.2">
      <c r="B197" s="110">
        <f t="shared" si="0"/>
        <v>2074</v>
      </c>
      <c r="C197" s="111">
        <f>[7]С2.5!$BG$11</f>
        <v>0</v>
      </c>
    </row>
    <row r="198" spans="2:3" hidden="1" x14ac:dyDescent="0.2">
      <c r="B198" s="110">
        <f t="shared" si="0"/>
        <v>2075</v>
      </c>
      <c r="C198" s="111">
        <f>[7]С2.5!$BH$11</f>
        <v>0</v>
      </c>
    </row>
    <row r="199" spans="2:3" hidden="1" x14ac:dyDescent="0.2">
      <c r="B199" s="110">
        <f t="shared" si="0"/>
        <v>2076</v>
      </c>
      <c r="C199" s="111">
        <f>[7]С2.5!$BI$11</f>
        <v>0</v>
      </c>
    </row>
    <row r="200" spans="2:3" hidden="1" x14ac:dyDescent="0.2">
      <c r="B200" s="110">
        <f t="shared" si="0"/>
        <v>2077</v>
      </c>
      <c r="C200" s="111">
        <f>[7]С2.5!$BJ$11</f>
        <v>0</v>
      </c>
    </row>
    <row r="201" spans="2:3" hidden="1" x14ac:dyDescent="0.2">
      <c r="B201" s="110">
        <f t="shared" si="0"/>
        <v>2078</v>
      </c>
      <c r="C201" s="111">
        <f>[7]С2.5!$BK$11</f>
        <v>0</v>
      </c>
    </row>
    <row r="202" spans="2:3" hidden="1" x14ac:dyDescent="0.2">
      <c r="B202" s="110">
        <f t="shared" si="0"/>
        <v>2079</v>
      </c>
      <c r="C202" s="111">
        <f>[7]С2.5!$BL$11</f>
        <v>0</v>
      </c>
    </row>
    <row r="203" spans="2:3" hidden="1" x14ac:dyDescent="0.2">
      <c r="B203" s="110">
        <f t="shared" si="0"/>
        <v>2080</v>
      </c>
      <c r="C203" s="111">
        <f>[7]С2.5!$BM$11</f>
        <v>0</v>
      </c>
    </row>
    <row r="204" spans="2:3" hidden="1" x14ac:dyDescent="0.2">
      <c r="B204" s="110">
        <f t="shared" si="0"/>
        <v>2081</v>
      </c>
      <c r="C204" s="111">
        <f>[7]С2.5!$BN$11</f>
        <v>0</v>
      </c>
    </row>
    <row r="205" spans="2:3" hidden="1" x14ac:dyDescent="0.2">
      <c r="B205" s="110">
        <f t="shared" si="0"/>
        <v>2082</v>
      </c>
      <c r="C205" s="111">
        <f>[7]С2.5!$BO$11</f>
        <v>0</v>
      </c>
    </row>
    <row r="206" spans="2:3" hidden="1" x14ac:dyDescent="0.2">
      <c r="B206" s="110">
        <f t="shared" si="0"/>
        <v>2083</v>
      </c>
      <c r="C206" s="111">
        <f>[7]С2.5!$BP$11</f>
        <v>0</v>
      </c>
    </row>
    <row r="207" spans="2:3" hidden="1" x14ac:dyDescent="0.2">
      <c r="B207" s="110">
        <f t="shared" si="0"/>
        <v>2084</v>
      </c>
      <c r="C207" s="111">
        <f>[7]С2.5!$BQ$11</f>
        <v>0</v>
      </c>
    </row>
    <row r="208" spans="2:3" hidden="1" x14ac:dyDescent="0.2">
      <c r="B208" s="110">
        <f t="shared" si="0"/>
        <v>2085</v>
      </c>
      <c r="C208" s="111">
        <f>[7]С2.5!$BR$11</f>
        <v>0</v>
      </c>
    </row>
    <row r="209" spans="2:3" hidden="1" x14ac:dyDescent="0.2">
      <c r="B209" s="110">
        <f t="shared" ref="B209:B223" si="1">B208+1</f>
        <v>2086</v>
      </c>
      <c r="C209" s="111">
        <f>[7]С2.5!$BS$11</f>
        <v>0</v>
      </c>
    </row>
    <row r="210" spans="2:3" hidden="1" x14ac:dyDescent="0.2">
      <c r="B210" s="110">
        <f t="shared" si="1"/>
        <v>2087</v>
      </c>
      <c r="C210" s="111">
        <f>[7]С2.5!$BT$11</f>
        <v>0</v>
      </c>
    </row>
    <row r="211" spans="2:3" hidden="1" x14ac:dyDescent="0.2">
      <c r="B211" s="110">
        <f t="shared" si="1"/>
        <v>2088</v>
      </c>
      <c r="C211" s="111">
        <f>[7]С2.5!$BU$11</f>
        <v>0</v>
      </c>
    </row>
    <row r="212" spans="2:3" hidden="1" x14ac:dyDescent="0.2">
      <c r="B212" s="110">
        <f t="shared" si="1"/>
        <v>2089</v>
      </c>
      <c r="C212" s="111">
        <f>[7]С2.5!$BV$11</f>
        <v>0</v>
      </c>
    </row>
    <row r="213" spans="2:3" hidden="1" x14ac:dyDescent="0.2">
      <c r="B213" s="110">
        <f t="shared" si="1"/>
        <v>2090</v>
      </c>
      <c r="C213" s="111">
        <f>[7]С2.5!$BW$11</f>
        <v>0</v>
      </c>
    </row>
    <row r="214" spans="2:3" hidden="1" x14ac:dyDescent="0.2">
      <c r="B214" s="110">
        <f t="shared" si="1"/>
        <v>2091</v>
      </c>
      <c r="C214" s="111">
        <f>[7]С2.5!$BX$11</f>
        <v>0</v>
      </c>
    </row>
    <row r="215" spans="2:3" hidden="1" x14ac:dyDescent="0.2">
      <c r="B215" s="110">
        <f t="shared" si="1"/>
        <v>2092</v>
      </c>
      <c r="C215" s="111">
        <f>[7]С2.5!$BY$11</f>
        <v>0</v>
      </c>
    </row>
    <row r="216" spans="2:3" hidden="1" x14ac:dyDescent="0.2">
      <c r="B216" s="110">
        <f t="shared" si="1"/>
        <v>2093</v>
      </c>
      <c r="C216" s="111">
        <f>[7]С2.5!$BZ$11</f>
        <v>0</v>
      </c>
    </row>
    <row r="217" spans="2:3" hidden="1" x14ac:dyDescent="0.2">
      <c r="B217" s="110">
        <f t="shared" si="1"/>
        <v>2094</v>
      </c>
      <c r="C217" s="111">
        <f>[7]С2.5!$CA$11</f>
        <v>0</v>
      </c>
    </row>
    <row r="218" spans="2:3" hidden="1" x14ac:dyDescent="0.2">
      <c r="B218" s="110">
        <f t="shared" si="1"/>
        <v>2095</v>
      </c>
      <c r="C218" s="111">
        <f>[7]С2.5!$CB$11</f>
        <v>0</v>
      </c>
    </row>
    <row r="219" spans="2:3" hidden="1" x14ac:dyDescent="0.2">
      <c r="B219" s="110">
        <f t="shared" si="1"/>
        <v>2096</v>
      </c>
      <c r="C219" s="111">
        <f>[7]С2.5!$CC$11</f>
        <v>0</v>
      </c>
    </row>
    <row r="220" spans="2:3" hidden="1" x14ac:dyDescent="0.2">
      <c r="B220" s="110">
        <f t="shared" si="1"/>
        <v>2097</v>
      </c>
      <c r="C220" s="111">
        <f>[7]С2.5!$CD$11</f>
        <v>0</v>
      </c>
    </row>
    <row r="221" spans="2:3" hidden="1" x14ac:dyDescent="0.2">
      <c r="B221" s="110">
        <f t="shared" si="1"/>
        <v>2098</v>
      </c>
      <c r="C221" s="111">
        <f>[7]С2.5!$CE$11</f>
        <v>0</v>
      </c>
    </row>
    <row r="222" spans="2:3" hidden="1" x14ac:dyDescent="0.2">
      <c r="B222" s="110">
        <f t="shared" si="1"/>
        <v>2099</v>
      </c>
      <c r="C222" s="111">
        <f>[7]С2.5!$CF$11</f>
        <v>0</v>
      </c>
    </row>
    <row r="223" spans="2:3" ht="13.5" hidden="1" thickBot="1" x14ac:dyDescent="0.25">
      <c r="B223" s="112">
        <f t="shared" si="1"/>
        <v>2100</v>
      </c>
      <c r="C223" s="113">
        <f>[7]С2.5!$CG$11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6" width="9.140625" style="2"/>
    <col min="247" max="247" width="3.570312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570312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570312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570312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570312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570312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570312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570312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570312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570312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570312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570312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570312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570312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570312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570312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570312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570312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570312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570312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570312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570312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570312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570312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570312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570312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570312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570312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570312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570312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570312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570312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570312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570312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570312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570312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570312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570312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570312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570312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570312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570312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570312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570312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570312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570312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570312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570312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570312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570312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570312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570312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570312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570312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570312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570312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570312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570312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570312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570312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570312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570312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570312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[8]И1!D13</f>
        <v>Субъект Российской Федерации</v>
      </c>
      <c r="C4" s="10" t="str">
        <f>[8]И1!E13</f>
        <v>Новосибирская область</v>
      </c>
    </row>
    <row r="5" spans="1:3" ht="38.25" x14ac:dyDescent="0.2">
      <c r="A5" s="8"/>
      <c r="B5" s="9" t="str">
        <f>[8]И1!D14</f>
        <v>Тип муниципального образования (выберите из списка)</v>
      </c>
      <c r="C5" s="10" t="str">
        <f>[8]И1!E14</f>
        <v>село Дубровка, Маслянинский муниципальный район</v>
      </c>
    </row>
    <row r="6" spans="1:3" x14ac:dyDescent="0.2">
      <c r="A6" s="8"/>
      <c r="B6" s="9" t="str">
        <f>IF([8]И1!E15="","",[8]И1!D15)</f>
        <v/>
      </c>
      <c r="C6" s="10" t="str">
        <f>IF([8]И1!E15="","",[8]И1!E15)</f>
        <v/>
      </c>
    </row>
    <row r="7" spans="1:3" x14ac:dyDescent="0.2">
      <c r="A7" s="8"/>
      <c r="B7" s="9" t="str">
        <f>[8]И1!D16</f>
        <v>Код ОКТМО</v>
      </c>
      <c r="C7" s="11" t="str">
        <f>[8]И1!E16</f>
        <v>50636416101</v>
      </c>
    </row>
    <row r="8" spans="1:3" x14ac:dyDescent="0.2">
      <c r="A8" s="8"/>
      <c r="B8" s="12" t="str">
        <f>[8]И1!D17</f>
        <v>Система теплоснабжения</v>
      </c>
      <c r="C8" s="13">
        <f>[8]И1!E17</f>
        <v>0</v>
      </c>
    </row>
    <row r="9" spans="1:3" x14ac:dyDescent="0.2">
      <c r="A9" s="8"/>
      <c r="B9" s="9" t="str">
        <f>[8]И1!D8</f>
        <v>Период регулирования (i)-й</v>
      </c>
      <c r="C9" s="14">
        <f>[8]И1!E8</f>
        <v>2024</v>
      </c>
    </row>
    <row r="10" spans="1:3" x14ac:dyDescent="0.2">
      <c r="A10" s="8"/>
      <c r="B10" s="9" t="str">
        <f>[8]И1!D9</f>
        <v>Период регулирования (i-1)-й</v>
      </c>
      <c r="C10" s="14">
        <f>[8]И1!E9</f>
        <v>2023</v>
      </c>
    </row>
    <row r="11" spans="1:3" x14ac:dyDescent="0.2">
      <c r="A11" s="8"/>
      <c r="B11" s="9" t="str">
        <f>[8]И1!D10</f>
        <v>Период регулирования (i-2)-й</v>
      </c>
      <c r="C11" s="14">
        <f>[8]И1!E10</f>
        <v>2022</v>
      </c>
    </row>
    <row r="12" spans="1:3" x14ac:dyDescent="0.2">
      <c r="A12" s="8"/>
      <c r="B12" s="9" t="str">
        <f>[8]И1!D11</f>
        <v>Базовый год (б)</v>
      </c>
      <c r="C12" s="14">
        <f>[8]И1!E11</f>
        <v>2019</v>
      </c>
    </row>
    <row r="13" spans="1:3" ht="38.25" x14ac:dyDescent="0.2">
      <c r="A13" s="8"/>
      <c r="B13" s="9" t="str">
        <f>[8]И1!D18</f>
        <v>Вид топлива, использование которого преобладает в системе теплоснабжения</v>
      </c>
      <c r="C13" s="15" t="str">
        <f>[8]С1.1!E13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3676.2885194422129</v>
      </c>
    </row>
    <row r="18" spans="1:3" ht="42.75" x14ac:dyDescent="0.2">
      <c r="A18" s="22" t="s">
        <v>9</v>
      </c>
      <c r="B18" s="25" t="s">
        <v>10</v>
      </c>
      <c r="C18" s="26">
        <f>[8]С1!F12</f>
        <v>688.02584870865451</v>
      </c>
    </row>
    <row r="19" spans="1:3" ht="42.75" x14ac:dyDescent="0.2">
      <c r="A19" s="22" t="s">
        <v>11</v>
      </c>
      <c r="B19" s="25" t="s">
        <v>12</v>
      </c>
      <c r="C19" s="26">
        <f>[8]С2!F12</f>
        <v>1992.3110795724281</v>
      </c>
    </row>
    <row r="20" spans="1:3" ht="30" x14ac:dyDescent="0.2">
      <c r="A20" s="22" t="s">
        <v>13</v>
      </c>
      <c r="B20" s="25" t="s">
        <v>14</v>
      </c>
      <c r="C20" s="26">
        <f>[8]С3!F12</f>
        <v>473.57953306383126</v>
      </c>
    </row>
    <row r="21" spans="1:3" ht="42.75" x14ac:dyDescent="0.2">
      <c r="A21" s="22" t="s">
        <v>15</v>
      </c>
      <c r="B21" s="25" t="s">
        <v>16</v>
      </c>
      <c r="C21" s="26">
        <f>[8]С4!F12</f>
        <v>450.28796948078536</v>
      </c>
    </row>
    <row r="22" spans="1:3" ht="30" x14ac:dyDescent="0.2">
      <c r="A22" s="22" t="s">
        <v>17</v>
      </c>
      <c r="B22" s="25" t="s">
        <v>18</v>
      </c>
      <c r="C22" s="26">
        <f>[8]С5!F12</f>
        <v>72.084088616513981</v>
      </c>
    </row>
    <row r="23" spans="1:3" ht="43.5" thickBot="1" x14ac:dyDescent="0.25">
      <c r="A23" s="27" t="s">
        <v>19</v>
      </c>
      <c r="B23" s="140" t="s">
        <v>20</v>
      </c>
      <c r="C23" s="28" t="str">
        <f>[8]С6!F12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[8]С1.1!E16</f>
        <v>5100</v>
      </c>
    </row>
    <row r="29" spans="1:3" ht="42.75" x14ac:dyDescent="0.2">
      <c r="A29" s="22" t="s">
        <v>11</v>
      </c>
      <c r="B29" s="33" t="s">
        <v>23</v>
      </c>
      <c r="C29" s="34">
        <f>[8]С1.1!E27</f>
        <v>3091.33</v>
      </c>
    </row>
    <row r="30" spans="1:3" ht="17.25" x14ac:dyDescent="0.2">
      <c r="A30" s="22" t="s">
        <v>13</v>
      </c>
      <c r="B30" s="33" t="s">
        <v>24</v>
      </c>
      <c r="C30" s="35">
        <f>[8]С1.1!E19</f>
        <v>-0.19900000000000001</v>
      </c>
    </row>
    <row r="31" spans="1:3" ht="17.25" x14ac:dyDescent="0.2">
      <c r="A31" s="22" t="s">
        <v>15</v>
      </c>
      <c r="B31" s="33" t="s">
        <v>25</v>
      </c>
      <c r="C31" s="35">
        <f>[8]С1.1!E20</f>
        <v>5.7000000000000002E-2</v>
      </c>
    </row>
    <row r="32" spans="1:3" ht="30" x14ac:dyDescent="0.2">
      <c r="A32" s="22" t="s">
        <v>17</v>
      </c>
      <c r="B32" s="36" t="s">
        <v>26</v>
      </c>
      <c r="C32" s="37">
        <f>[8]С1!F13</f>
        <v>176.4</v>
      </c>
    </row>
    <row r="33" spans="1:3" x14ac:dyDescent="0.2">
      <c r="A33" s="22" t="s">
        <v>19</v>
      </c>
      <c r="B33" s="36" t="s">
        <v>27</v>
      </c>
      <c r="C33" s="38">
        <f>[8]С1!F16</f>
        <v>7000</v>
      </c>
    </row>
    <row r="34" spans="1:3" ht="14.25" x14ac:dyDescent="0.2">
      <c r="A34" s="22" t="s">
        <v>28</v>
      </c>
      <c r="B34" s="39" t="s">
        <v>29</v>
      </c>
      <c r="C34" s="40">
        <f>[8]С1!F17</f>
        <v>0.72857142857142854</v>
      </c>
    </row>
    <row r="35" spans="1:3" ht="15.75" x14ac:dyDescent="0.2">
      <c r="A35" s="41" t="s">
        <v>30</v>
      </c>
      <c r="B35" s="42" t="s">
        <v>31</v>
      </c>
      <c r="C35" s="40">
        <f>[8]С1!F20</f>
        <v>21.588411179999994</v>
      </c>
    </row>
    <row r="36" spans="1:3" ht="15.75" x14ac:dyDescent="0.2">
      <c r="A36" s="41" t="s">
        <v>32</v>
      </c>
      <c r="B36" s="43" t="s">
        <v>33</v>
      </c>
      <c r="C36" s="40">
        <f>[8]С1!F21</f>
        <v>20.818139999999996</v>
      </c>
    </row>
    <row r="37" spans="1:3" ht="14.25" x14ac:dyDescent="0.2">
      <c r="A37" s="41" t="s">
        <v>34</v>
      </c>
      <c r="B37" s="44" t="s">
        <v>35</v>
      </c>
      <c r="C37" s="40">
        <f>[8]С1!F22</f>
        <v>1.0369999999999999</v>
      </c>
    </row>
    <row r="38" spans="1:3" ht="53.25" thickBot="1" x14ac:dyDescent="0.25">
      <c r="A38" s="27" t="s">
        <v>36</v>
      </c>
      <c r="B38" s="45" t="s">
        <v>37</v>
      </c>
      <c r="C38" s="46">
        <f>[8]С1!F23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[8]С2.1!E12</f>
        <v>V</v>
      </c>
    </row>
    <row r="42" spans="1:3" ht="25.5" x14ac:dyDescent="0.2">
      <c r="A42" s="22" t="s">
        <v>42</v>
      </c>
      <c r="B42" s="33" t="s">
        <v>43</v>
      </c>
      <c r="C42" s="51" t="str">
        <f>[8]С2.1!E13</f>
        <v>6 и менее баллов</v>
      </c>
    </row>
    <row r="43" spans="1:3" ht="25.5" x14ac:dyDescent="0.2">
      <c r="A43" s="22" t="s">
        <v>44</v>
      </c>
      <c r="B43" s="33" t="s">
        <v>45</v>
      </c>
      <c r="C43" s="51" t="str">
        <f>[8]С2.1!E14</f>
        <v>от 200 до 500</v>
      </c>
    </row>
    <row r="44" spans="1:3" ht="25.5" x14ac:dyDescent="0.2">
      <c r="A44" s="22" t="s">
        <v>46</v>
      </c>
      <c r="B44" s="33" t="s">
        <v>47</v>
      </c>
      <c r="C44" s="52" t="str">
        <f>[8]С2.1!E15</f>
        <v>нет</v>
      </c>
    </row>
    <row r="45" spans="1:3" ht="30" x14ac:dyDescent="0.2">
      <c r="A45" s="22" t="s">
        <v>48</v>
      </c>
      <c r="B45" s="33" t="s">
        <v>49</v>
      </c>
      <c r="C45" s="34">
        <f>[8]С2!F18</f>
        <v>35106.652004551666</v>
      </c>
    </row>
    <row r="46" spans="1:3" ht="30" x14ac:dyDescent="0.2">
      <c r="A46" s="22" t="s">
        <v>50</v>
      </c>
      <c r="B46" s="53" t="s">
        <v>51</v>
      </c>
      <c r="C46" s="34">
        <f>IF([8]С2!F19&gt;0,[8]С2!F19,[8]С2!F20)</f>
        <v>23441.524932855718</v>
      </c>
    </row>
    <row r="47" spans="1:3" ht="25.5" x14ac:dyDescent="0.2">
      <c r="A47" s="22" t="s">
        <v>52</v>
      </c>
      <c r="B47" s="54" t="s">
        <v>53</v>
      </c>
      <c r="C47" s="34">
        <f>[8]С2.1!E19</f>
        <v>-37</v>
      </c>
    </row>
    <row r="48" spans="1:3" ht="25.5" x14ac:dyDescent="0.2">
      <c r="A48" s="22" t="s">
        <v>54</v>
      </c>
      <c r="B48" s="54" t="s">
        <v>55</v>
      </c>
      <c r="C48" s="34" t="str">
        <f>[8]С2.1!E22</f>
        <v>нет</v>
      </c>
    </row>
    <row r="49" spans="1:3" ht="38.25" x14ac:dyDescent="0.2">
      <c r="A49" s="22" t="s">
        <v>56</v>
      </c>
      <c r="B49" s="55" t="s">
        <v>57</v>
      </c>
      <c r="C49" s="34">
        <f>[8]С2.2!E10</f>
        <v>1287</v>
      </c>
    </row>
    <row r="50" spans="1:3" ht="25.5" x14ac:dyDescent="0.2">
      <c r="A50" s="22" t="s">
        <v>58</v>
      </c>
      <c r="B50" s="56" t="s">
        <v>59</v>
      </c>
      <c r="C50" s="34">
        <f>[8]С2.2!E12</f>
        <v>5.97</v>
      </c>
    </row>
    <row r="51" spans="1:3" ht="52.5" x14ac:dyDescent="0.2">
      <c r="A51" s="22" t="s">
        <v>60</v>
      </c>
      <c r="B51" s="57" t="s">
        <v>61</v>
      </c>
      <c r="C51" s="34">
        <f>[8]С2.2!E13</f>
        <v>1</v>
      </c>
    </row>
    <row r="52" spans="1:3" ht="27.75" x14ac:dyDescent="0.2">
      <c r="A52" s="22" t="s">
        <v>62</v>
      </c>
      <c r="B52" s="56" t="s">
        <v>63</v>
      </c>
      <c r="C52" s="34">
        <f>[8]С2.2!E14</f>
        <v>12104</v>
      </c>
    </row>
    <row r="53" spans="1:3" ht="25.5" x14ac:dyDescent="0.2">
      <c r="A53" s="22" t="s">
        <v>64</v>
      </c>
      <c r="B53" s="57" t="s">
        <v>65</v>
      </c>
      <c r="C53" s="35">
        <f>[8]С2.2!E15</f>
        <v>4.8000000000000001E-2</v>
      </c>
    </row>
    <row r="54" spans="1:3" x14ac:dyDescent="0.2">
      <c r="A54" s="22" t="s">
        <v>66</v>
      </c>
      <c r="B54" s="57" t="s">
        <v>67</v>
      </c>
      <c r="C54" s="34">
        <f>[8]С2.2!E16</f>
        <v>1</v>
      </c>
    </row>
    <row r="55" spans="1:3" ht="15.75" x14ac:dyDescent="0.2">
      <c r="A55" s="22" t="s">
        <v>68</v>
      </c>
      <c r="B55" s="58" t="s">
        <v>69</v>
      </c>
      <c r="C55" s="34">
        <f>[8]С2!F21</f>
        <v>1</v>
      </c>
    </row>
    <row r="56" spans="1:3" ht="30" x14ac:dyDescent="0.2">
      <c r="A56" s="59" t="s">
        <v>70</v>
      </c>
      <c r="B56" s="33" t="s">
        <v>71</v>
      </c>
      <c r="C56" s="34">
        <f>[8]С2!F13</f>
        <v>183796.83936385796</v>
      </c>
    </row>
    <row r="57" spans="1:3" ht="30" x14ac:dyDescent="0.2">
      <c r="A57" s="59" t="s">
        <v>72</v>
      </c>
      <c r="B57" s="58" t="s">
        <v>73</v>
      </c>
      <c r="C57" s="34">
        <f>[8]С2!F14</f>
        <v>113455</v>
      </c>
    </row>
    <row r="58" spans="1:3" ht="15.75" x14ac:dyDescent="0.2">
      <c r="A58" s="59" t="s">
        <v>74</v>
      </c>
      <c r="B58" s="60" t="s">
        <v>75</v>
      </c>
      <c r="C58" s="40">
        <f>[8]С2!F15</f>
        <v>1.071</v>
      </c>
    </row>
    <row r="59" spans="1:3" ht="15.75" x14ac:dyDescent="0.2">
      <c r="A59" s="59" t="s">
        <v>76</v>
      </c>
      <c r="B59" s="60" t="s">
        <v>77</v>
      </c>
      <c r="C59" s="40">
        <f>[8]С2!F16</f>
        <v>1</v>
      </c>
    </row>
    <row r="60" spans="1:3" ht="17.25" x14ac:dyDescent="0.2">
      <c r="A60" s="59" t="s">
        <v>78</v>
      </c>
      <c r="B60" s="58" t="s">
        <v>79</v>
      </c>
      <c r="C60" s="34">
        <f>[8]С2!F17</f>
        <v>1.01</v>
      </c>
    </row>
    <row r="61" spans="1:3" s="63" customFormat="1" ht="14.25" x14ac:dyDescent="0.2">
      <c r="A61" s="59" t="s">
        <v>80</v>
      </c>
      <c r="B61" s="61" t="s">
        <v>81</v>
      </c>
      <c r="C61" s="62">
        <f>[8]С2!F33</f>
        <v>10</v>
      </c>
    </row>
    <row r="62" spans="1:3" ht="30" x14ac:dyDescent="0.2">
      <c r="A62" s="59" t="s">
        <v>82</v>
      </c>
      <c r="B62" s="64" t="s">
        <v>83</v>
      </c>
      <c r="C62" s="34">
        <f>[8]С2!F26</f>
        <v>1732.0347562066397</v>
      </c>
    </row>
    <row r="63" spans="1:3" ht="17.25" x14ac:dyDescent="0.2">
      <c r="A63" s="59" t="s">
        <v>84</v>
      </c>
      <c r="B63" s="53" t="s">
        <v>85</v>
      </c>
      <c r="C63" s="34">
        <f>[8]С2!F27</f>
        <v>0.27536184199999997</v>
      </c>
    </row>
    <row r="64" spans="1:3" ht="17.25" x14ac:dyDescent="0.2">
      <c r="A64" s="59" t="s">
        <v>86</v>
      </c>
      <c r="B64" s="58" t="s">
        <v>87</v>
      </c>
      <c r="C64" s="62">
        <f>[8]С2!F28</f>
        <v>4200</v>
      </c>
    </row>
    <row r="65" spans="1:3" ht="42.75" x14ac:dyDescent="0.2">
      <c r="A65" s="59" t="s">
        <v>88</v>
      </c>
      <c r="B65" s="33" t="s">
        <v>89</v>
      </c>
      <c r="C65" s="34">
        <f>[8]С2!F22</f>
        <v>38698.422798410109</v>
      </c>
    </row>
    <row r="66" spans="1:3" ht="30" x14ac:dyDescent="0.2">
      <c r="A66" s="59" t="s">
        <v>90</v>
      </c>
      <c r="B66" s="60" t="s">
        <v>91</v>
      </c>
      <c r="C66" s="34">
        <f>[8]С2!F23</f>
        <v>1990</v>
      </c>
    </row>
    <row r="67" spans="1:3" ht="30" x14ac:dyDescent="0.2">
      <c r="A67" s="59" t="s">
        <v>92</v>
      </c>
      <c r="B67" s="53" t="s">
        <v>93</v>
      </c>
      <c r="C67" s="34">
        <f>[8]С2.1!E27</f>
        <v>14307.876789999998</v>
      </c>
    </row>
    <row r="68" spans="1:3" ht="38.25" x14ac:dyDescent="0.2">
      <c r="A68" s="59" t="s">
        <v>94</v>
      </c>
      <c r="B68" s="65" t="s">
        <v>95</v>
      </c>
      <c r="C68" s="52">
        <f>[8]С2.3!E21</f>
        <v>0</v>
      </c>
    </row>
    <row r="69" spans="1:3" ht="25.5" x14ac:dyDescent="0.2">
      <c r="A69" s="59" t="s">
        <v>96</v>
      </c>
      <c r="B69" s="66" t="s">
        <v>97</v>
      </c>
      <c r="C69" s="67">
        <f>[8]С2.3!E11</f>
        <v>9.89</v>
      </c>
    </row>
    <row r="70" spans="1:3" ht="25.5" x14ac:dyDescent="0.2">
      <c r="A70" s="59" t="s">
        <v>98</v>
      </c>
      <c r="B70" s="66" t="s">
        <v>99</v>
      </c>
      <c r="C70" s="62">
        <f>[8]С2.3!E13</f>
        <v>300</v>
      </c>
    </row>
    <row r="71" spans="1:3" ht="25.5" x14ac:dyDescent="0.2">
      <c r="A71" s="59" t="s">
        <v>100</v>
      </c>
      <c r="B71" s="65" t="s">
        <v>101</v>
      </c>
      <c r="C71" s="68">
        <f>IF([8]С2.3!E22&gt;0,[8]С2.3!E22,[8]С2.3!E14)</f>
        <v>61211</v>
      </c>
    </row>
    <row r="72" spans="1:3" ht="38.25" x14ac:dyDescent="0.2">
      <c r="A72" s="59" t="s">
        <v>102</v>
      </c>
      <c r="B72" s="65" t="s">
        <v>103</v>
      </c>
      <c r="C72" s="68">
        <f>IF([8]С2.3!E23&gt;0,[8]С2.3!E23,[8]С2.3!E15)</f>
        <v>45675</v>
      </c>
    </row>
    <row r="73" spans="1:3" ht="30" x14ac:dyDescent="0.2">
      <c r="A73" s="59" t="s">
        <v>104</v>
      </c>
      <c r="B73" s="53" t="s">
        <v>105</v>
      </c>
      <c r="C73" s="34">
        <f>[8]С2.1!E28</f>
        <v>9541.9567200000001</v>
      </c>
    </row>
    <row r="74" spans="1:3" ht="38.25" x14ac:dyDescent="0.2">
      <c r="A74" s="59" t="s">
        <v>106</v>
      </c>
      <c r="B74" s="65" t="s">
        <v>107</v>
      </c>
      <c r="C74" s="52">
        <f>[8]С2.3!E25</f>
        <v>0</v>
      </c>
    </row>
    <row r="75" spans="1:3" ht="25.5" x14ac:dyDescent="0.2">
      <c r="A75" s="59" t="s">
        <v>108</v>
      </c>
      <c r="B75" s="66" t="s">
        <v>109</v>
      </c>
      <c r="C75" s="67">
        <f>[8]С2.3!E12</f>
        <v>0.56000000000000005</v>
      </c>
    </row>
    <row r="76" spans="1:3" ht="25.5" x14ac:dyDescent="0.2">
      <c r="A76" s="59" t="s">
        <v>110</v>
      </c>
      <c r="B76" s="66" t="s">
        <v>99</v>
      </c>
      <c r="C76" s="62">
        <f>[8]С2.3!E13</f>
        <v>300</v>
      </c>
    </row>
    <row r="77" spans="1:3" ht="25.5" x14ac:dyDescent="0.2">
      <c r="A77" s="59" t="s">
        <v>111</v>
      </c>
      <c r="B77" s="69" t="s">
        <v>112</v>
      </c>
      <c r="C77" s="68">
        <f>IF([8]С2.3!E26&gt;0,[8]С2.3!E26,[8]С2.3!E16)</f>
        <v>65637</v>
      </c>
    </row>
    <row r="78" spans="1:3" ht="38.25" x14ac:dyDescent="0.2">
      <c r="A78" s="59" t="s">
        <v>113</v>
      </c>
      <c r="B78" s="69" t="s">
        <v>114</v>
      </c>
      <c r="C78" s="68">
        <f>IF([8]С2.3!E27&gt;0,[8]С2.3!E27,[8]С2.3!E17)</f>
        <v>31684</v>
      </c>
    </row>
    <row r="79" spans="1:3" ht="17.25" x14ac:dyDescent="0.2">
      <c r="A79" s="59" t="s">
        <v>115</v>
      </c>
      <c r="B79" s="33" t="s">
        <v>116</v>
      </c>
      <c r="C79" s="35">
        <f>[8]С2!F29</f>
        <v>9.5962865259740182E-2</v>
      </c>
    </row>
    <row r="80" spans="1:3" ht="30" x14ac:dyDescent="0.2">
      <c r="A80" s="59" t="s">
        <v>117</v>
      </c>
      <c r="B80" s="53" t="s">
        <v>118</v>
      </c>
      <c r="C80" s="70">
        <f>[8]С2!F30</f>
        <v>8.4029304029304031E-2</v>
      </c>
    </row>
    <row r="81" spans="1:3" ht="17.25" x14ac:dyDescent="0.2">
      <c r="A81" s="59" t="s">
        <v>119</v>
      </c>
      <c r="B81" s="71" t="s">
        <v>120</v>
      </c>
      <c r="C81" s="35">
        <f>[8]С2!F31</f>
        <v>0.13880000000000001</v>
      </c>
    </row>
    <row r="82" spans="1:3" s="63" customFormat="1" ht="18" thickBot="1" x14ac:dyDescent="0.25">
      <c r="A82" s="72" t="s">
        <v>121</v>
      </c>
      <c r="B82" s="73" t="s">
        <v>122</v>
      </c>
      <c r="C82" s="74">
        <f>[8]С2!F32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[8]С3!F14</f>
        <v>6075.6875084088233</v>
      </c>
    </row>
    <row r="86" spans="1:3" s="63" customFormat="1" ht="42.75" x14ac:dyDescent="0.2">
      <c r="A86" s="77" t="s">
        <v>127</v>
      </c>
      <c r="B86" s="53" t="s">
        <v>128</v>
      </c>
      <c r="C86" s="78">
        <f>[8]С3!F15</f>
        <v>0.2</v>
      </c>
    </row>
    <row r="87" spans="1:3" s="63" customFormat="1" ht="14.25" x14ac:dyDescent="0.2">
      <c r="A87" s="77" t="s">
        <v>129</v>
      </c>
      <c r="B87" s="79" t="s">
        <v>130</v>
      </c>
      <c r="C87" s="62">
        <f>[8]С3!F18</f>
        <v>15</v>
      </c>
    </row>
    <row r="88" spans="1:3" s="63" customFormat="1" ht="17.25" x14ac:dyDescent="0.2">
      <c r="A88" s="77" t="s">
        <v>131</v>
      </c>
      <c r="B88" s="33" t="s">
        <v>132</v>
      </c>
      <c r="C88" s="34">
        <f>[8]С3!F19</f>
        <v>3778.1614077800232</v>
      </c>
    </row>
    <row r="89" spans="1:3" s="63" customFormat="1" ht="55.5" x14ac:dyDescent="0.2">
      <c r="A89" s="77" t="s">
        <v>133</v>
      </c>
      <c r="B89" s="53" t="s">
        <v>134</v>
      </c>
      <c r="C89" s="80">
        <f>[8]С3!F20</f>
        <v>2.1999999999999999E-2</v>
      </c>
    </row>
    <row r="90" spans="1:3" s="63" customFormat="1" ht="14.25" x14ac:dyDescent="0.2">
      <c r="A90" s="77" t="s">
        <v>135</v>
      </c>
      <c r="B90" s="58" t="s">
        <v>81</v>
      </c>
      <c r="C90" s="62">
        <f>[8]С3!F21</f>
        <v>10</v>
      </c>
    </row>
    <row r="91" spans="1:3" s="63" customFormat="1" ht="17.25" x14ac:dyDescent="0.2">
      <c r="A91" s="77" t="s">
        <v>136</v>
      </c>
      <c r="B91" s="33" t="s">
        <v>137</v>
      </c>
      <c r="C91" s="34">
        <f>[8]С3!F22</f>
        <v>5.1961042686199193</v>
      </c>
    </row>
    <row r="92" spans="1:3" s="63" customFormat="1" ht="55.5" x14ac:dyDescent="0.2">
      <c r="A92" s="77" t="s">
        <v>138</v>
      </c>
      <c r="B92" s="53" t="s">
        <v>139</v>
      </c>
      <c r="C92" s="80">
        <f>[8]С3!F23</f>
        <v>3.0000000000000001E-3</v>
      </c>
    </row>
    <row r="93" spans="1:3" s="63" customFormat="1" ht="27.75" thickBot="1" x14ac:dyDescent="0.25">
      <c r="A93" s="81" t="s">
        <v>140</v>
      </c>
      <c r="B93" s="82" t="s">
        <v>141</v>
      </c>
      <c r="C93" s="83">
        <f>[8]С3!F24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[8]С4!F16</f>
        <v>1652.5</v>
      </c>
    </row>
    <row r="97" spans="1:3" ht="30" x14ac:dyDescent="0.2">
      <c r="A97" s="59" t="s">
        <v>146</v>
      </c>
      <c r="B97" s="58" t="s">
        <v>147</v>
      </c>
      <c r="C97" s="34">
        <f>[8]С4!F17</f>
        <v>73547</v>
      </c>
    </row>
    <row r="98" spans="1:3" ht="17.25" x14ac:dyDescent="0.2">
      <c r="A98" s="59" t="s">
        <v>148</v>
      </c>
      <c r="B98" s="58" t="s">
        <v>149</v>
      </c>
      <c r="C98" s="40">
        <f>[8]С4!F18</f>
        <v>0.02</v>
      </c>
    </row>
    <row r="99" spans="1:3" ht="30" x14ac:dyDescent="0.2">
      <c r="A99" s="59" t="s">
        <v>150</v>
      </c>
      <c r="B99" s="58" t="s">
        <v>151</v>
      </c>
      <c r="C99" s="34">
        <f>[8]С4!F19</f>
        <v>12104</v>
      </c>
    </row>
    <row r="100" spans="1:3" ht="28.5" x14ac:dyDescent="0.2">
      <c r="A100" s="59" t="s">
        <v>152</v>
      </c>
      <c r="B100" s="58" t="s">
        <v>153</v>
      </c>
      <c r="C100" s="40">
        <f>[8]С4!F20</f>
        <v>1.4999999999999999E-2</v>
      </c>
    </row>
    <row r="101" spans="1:3" ht="30" x14ac:dyDescent="0.2">
      <c r="A101" s="59" t="s">
        <v>154</v>
      </c>
      <c r="B101" s="33" t="s">
        <v>155</v>
      </c>
      <c r="C101" s="34">
        <f>[8]С4!F21</f>
        <v>1933.1949342509995</v>
      </c>
    </row>
    <row r="102" spans="1:3" ht="24" customHeight="1" x14ac:dyDescent="0.2">
      <c r="A102" s="59" t="s">
        <v>156</v>
      </c>
      <c r="B102" s="53" t="s">
        <v>157</v>
      </c>
      <c r="C102" s="85">
        <f>IF([8]С4.2!F8="да",[8]С4.2!D21,[8]С4.2!D15)</f>
        <v>0</v>
      </c>
    </row>
    <row r="103" spans="1:3" ht="68.25" x14ac:dyDescent="0.2">
      <c r="A103" s="59" t="s">
        <v>158</v>
      </c>
      <c r="B103" s="53" t="s">
        <v>159</v>
      </c>
      <c r="C103" s="34">
        <f>[8]С4!F22</f>
        <v>3.6112641666666665</v>
      </c>
    </row>
    <row r="104" spans="1:3" ht="30" x14ac:dyDescent="0.2">
      <c r="A104" s="59" t="s">
        <v>160</v>
      </c>
      <c r="B104" s="58" t="s">
        <v>161</v>
      </c>
      <c r="C104" s="34">
        <f>[8]С4!F23</f>
        <v>180</v>
      </c>
    </row>
    <row r="105" spans="1:3" ht="14.25" x14ac:dyDescent="0.2">
      <c r="A105" s="59" t="s">
        <v>162</v>
      </c>
      <c r="B105" s="53" t="s">
        <v>163</v>
      </c>
      <c r="C105" s="34">
        <f>[8]С4!F24</f>
        <v>8497.1999999999989</v>
      </c>
    </row>
    <row r="106" spans="1:3" ht="14.25" x14ac:dyDescent="0.2">
      <c r="A106" s="59" t="s">
        <v>164</v>
      </c>
      <c r="B106" s="58" t="s">
        <v>165</v>
      </c>
      <c r="C106" s="40">
        <f>[8]С4!F25</f>
        <v>0.35</v>
      </c>
    </row>
    <row r="107" spans="1:3" ht="17.25" x14ac:dyDescent="0.2">
      <c r="A107" s="59" t="s">
        <v>166</v>
      </c>
      <c r="B107" s="33" t="s">
        <v>167</v>
      </c>
      <c r="C107" s="34">
        <f>[8]С4!F26</f>
        <v>92.136449999999996</v>
      </c>
    </row>
    <row r="108" spans="1:3" ht="25.5" x14ac:dyDescent="0.2">
      <c r="A108" s="59" t="s">
        <v>168</v>
      </c>
      <c r="B108" s="53" t="s">
        <v>95</v>
      </c>
      <c r="C108" s="85">
        <f>[8]С4.3!E16</f>
        <v>0</v>
      </c>
    </row>
    <row r="109" spans="1:3" ht="25.5" x14ac:dyDescent="0.2">
      <c r="A109" s="59" t="s">
        <v>169</v>
      </c>
      <c r="B109" s="53" t="s">
        <v>170</v>
      </c>
      <c r="C109" s="34">
        <f>[8]С4.3!E17</f>
        <v>23.883333333333333</v>
      </c>
    </row>
    <row r="110" spans="1:3" ht="38.25" x14ac:dyDescent="0.2">
      <c r="A110" s="59" t="s">
        <v>171</v>
      </c>
      <c r="B110" s="53" t="s">
        <v>107</v>
      </c>
      <c r="C110" s="85">
        <f>[8]С4.3!E18</f>
        <v>0</v>
      </c>
    </row>
    <row r="111" spans="1:3" x14ac:dyDescent="0.2">
      <c r="A111" s="59" t="s">
        <v>172</v>
      </c>
      <c r="B111" s="53" t="s">
        <v>173</v>
      </c>
      <c r="C111" s="34">
        <f>[8]С4.3!E19</f>
        <v>41.06666666666667</v>
      </c>
    </row>
    <row r="112" spans="1:3" x14ac:dyDescent="0.2">
      <c r="A112" s="59" t="s">
        <v>174</v>
      </c>
      <c r="B112" s="58" t="s">
        <v>175</v>
      </c>
      <c r="C112" s="34">
        <f>[8]С4.3!E11</f>
        <v>1871</v>
      </c>
    </row>
    <row r="113" spans="1:3" x14ac:dyDescent="0.2">
      <c r="A113" s="59" t="s">
        <v>176</v>
      </c>
      <c r="B113" s="58" t="s">
        <v>177</v>
      </c>
      <c r="C113" s="52">
        <f>[8]С4.3!E12</f>
        <v>1636</v>
      </c>
    </row>
    <row r="114" spans="1:3" x14ac:dyDescent="0.2">
      <c r="A114" s="59" t="s">
        <v>178</v>
      </c>
      <c r="B114" s="58" t="s">
        <v>179</v>
      </c>
      <c r="C114" s="52">
        <f>[8]С4.3!E13</f>
        <v>204</v>
      </c>
    </row>
    <row r="115" spans="1:3" ht="30" x14ac:dyDescent="0.2">
      <c r="A115" s="59" t="s">
        <v>180</v>
      </c>
      <c r="B115" s="33" t="s">
        <v>181</v>
      </c>
      <c r="C115" s="34">
        <f>[8]С4!F27</f>
        <v>1413.5806587229636</v>
      </c>
    </row>
    <row r="116" spans="1:3" ht="25.5" x14ac:dyDescent="0.2">
      <c r="A116" s="59" t="s">
        <v>182</v>
      </c>
      <c r="B116" s="53" t="s">
        <v>183</v>
      </c>
      <c r="C116" s="34">
        <f>[8]С4!F28</f>
        <v>1085.6994306627985</v>
      </c>
    </row>
    <row r="117" spans="1:3" ht="42.75" x14ac:dyDescent="0.2">
      <c r="A117" s="59" t="s">
        <v>184</v>
      </c>
      <c r="B117" s="53" t="s">
        <v>185</v>
      </c>
      <c r="C117" s="34">
        <f>[8]С4!F29</f>
        <v>327.8812280601652</v>
      </c>
    </row>
    <row r="118" spans="1:3" ht="30" x14ac:dyDescent="0.2">
      <c r="A118" s="59" t="s">
        <v>186</v>
      </c>
      <c r="B118" s="39" t="s">
        <v>187</v>
      </c>
      <c r="C118" s="34">
        <f>[8]С4!F30</f>
        <v>1749.1237253491458</v>
      </c>
    </row>
    <row r="119" spans="1:3" ht="42.75" x14ac:dyDescent="0.2">
      <c r="A119" s="59" t="s">
        <v>188</v>
      </c>
      <c r="B119" s="86" t="s">
        <v>189</v>
      </c>
      <c r="C119" s="34">
        <f>[8]С4!F33</f>
        <v>1019.6799719424911</v>
      </c>
    </row>
    <row r="120" spans="1:3" ht="30" x14ac:dyDescent="0.2">
      <c r="A120" s="59" t="s">
        <v>190</v>
      </c>
      <c r="B120" s="87" t="s">
        <v>191</v>
      </c>
      <c r="C120" s="34">
        <f>[8]С4!F35</f>
        <v>17.040680999999999</v>
      </c>
    </row>
    <row r="121" spans="1:3" ht="14.25" x14ac:dyDescent="0.2">
      <c r="A121" s="59" t="s">
        <v>192</v>
      </c>
      <c r="B121" s="56" t="s">
        <v>193</v>
      </c>
      <c r="C121" s="34">
        <f>[8]С4!F36</f>
        <v>14319.9</v>
      </c>
    </row>
    <row r="122" spans="1:3" ht="28.5" thickBot="1" x14ac:dyDescent="0.25">
      <c r="A122" s="72" t="s">
        <v>194</v>
      </c>
      <c r="B122" s="88" t="s">
        <v>195</v>
      </c>
      <c r="C122" s="83">
        <f>[8]С4!F37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[8]С5!F17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[8]С2!F37</f>
        <v>20.818139999999996</v>
      </c>
    </row>
    <row r="136" spans="1:3" ht="14.25" x14ac:dyDescent="0.2">
      <c r="A136" s="59" t="s">
        <v>217</v>
      </c>
      <c r="B136" s="101" t="s">
        <v>218</v>
      </c>
      <c r="C136" s="34">
        <f>[8]С2!F38</f>
        <v>7</v>
      </c>
    </row>
    <row r="137" spans="1:3" ht="17.25" x14ac:dyDescent="0.2">
      <c r="A137" s="59" t="s">
        <v>219</v>
      </c>
      <c r="B137" s="101" t="s">
        <v>220</v>
      </c>
      <c r="C137" s="34">
        <f>[8]С2!F40</f>
        <v>0.97</v>
      </c>
    </row>
    <row r="138" spans="1:3" ht="15" thickBot="1" x14ac:dyDescent="0.25">
      <c r="A138" s="72" t="s">
        <v>221</v>
      </c>
      <c r="B138" s="102" t="s">
        <v>222</v>
      </c>
      <c r="C138" s="46">
        <f>[8]С2!F42</f>
        <v>0.35</v>
      </c>
    </row>
    <row r="139" spans="1:3" s="89" customFormat="1" ht="13.5" thickBot="1" x14ac:dyDescent="0.25">
      <c r="A139" s="47"/>
      <c r="B139" s="75"/>
      <c r="C139" s="15"/>
    </row>
    <row r="140" spans="1:3" ht="30" x14ac:dyDescent="0.2">
      <c r="A140" s="84" t="s">
        <v>223</v>
      </c>
      <c r="B140" s="103" t="s">
        <v>224</v>
      </c>
      <c r="C140" s="104">
        <f>[8]С2!F35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[8]С2.5!$E$11</f>
        <v>-2.9000000000000026E-2</v>
      </c>
    </row>
    <row r="144" spans="1:3" x14ac:dyDescent="0.2">
      <c r="A144" s="105"/>
      <c r="B144" s="110">
        <f>B143+1</f>
        <v>2021</v>
      </c>
      <c r="C144" s="111">
        <f>[8]С2.5!$F$11</f>
        <v>0.245</v>
      </c>
    </row>
    <row r="145" spans="1:3" x14ac:dyDescent="0.2">
      <c r="A145" s="105"/>
      <c r="B145" s="110">
        <f t="shared" ref="B145:B208" si="0">B144+1</f>
        <v>2022</v>
      </c>
      <c r="C145" s="111">
        <f>[8]С2.5!$G$11</f>
        <v>0.114</v>
      </c>
    </row>
    <row r="146" spans="1:3" ht="13.5" thickBot="1" x14ac:dyDescent="0.25">
      <c r="A146" s="105"/>
      <c r="B146" s="112">
        <f t="shared" si="0"/>
        <v>2023</v>
      </c>
      <c r="C146" s="113">
        <f>[8]С2.5!$H$11</f>
        <v>2.4E-2</v>
      </c>
    </row>
    <row r="147" spans="1:3" x14ac:dyDescent="0.2">
      <c r="A147" s="105"/>
      <c r="B147" s="114">
        <f t="shared" si="0"/>
        <v>2024</v>
      </c>
      <c r="C147" s="115">
        <f>[8]С2.5!$I$11</f>
        <v>8.5999999999999993E-2</v>
      </c>
    </row>
    <row r="148" spans="1:3" hidden="1" x14ac:dyDescent="0.2">
      <c r="A148" s="105"/>
      <c r="B148" s="110">
        <f t="shared" si="0"/>
        <v>2025</v>
      </c>
      <c r="C148" s="111">
        <f>[8]С2.5!$J$11</f>
        <v>0.21215960863291</v>
      </c>
    </row>
    <row r="149" spans="1:3" hidden="1" x14ac:dyDescent="0.2">
      <c r="A149" s="105"/>
      <c r="B149" s="110">
        <f t="shared" si="0"/>
        <v>2026</v>
      </c>
      <c r="C149" s="111">
        <f>[8]С2.5!$K$11</f>
        <v>3.5813361771260002E-2</v>
      </c>
    </row>
    <row r="150" spans="1:3" hidden="1" x14ac:dyDescent="0.2">
      <c r="A150" s="105"/>
      <c r="B150" s="110">
        <f t="shared" si="0"/>
        <v>2027</v>
      </c>
      <c r="C150" s="111">
        <f>[8]С2.5!$L$11</f>
        <v>3.2682303599220003E-2</v>
      </c>
    </row>
    <row r="151" spans="1:3" hidden="1" x14ac:dyDescent="0.2">
      <c r="A151" s="105"/>
      <c r="B151" s="110">
        <f t="shared" si="0"/>
        <v>2028</v>
      </c>
      <c r="C151" s="111">
        <f>[8]С2.5!$M$11</f>
        <v>0</v>
      </c>
    </row>
    <row r="152" spans="1:3" hidden="1" x14ac:dyDescent="0.2">
      <c r="A152" s="105"/>
      <c r="B152" s="110">
        <f t="shared" si="0"/>
        <v>2029</v>
      </c>
      <c r="C152" s="111">
        <f>[8]С2.5!$N$11</f>
        <v>0</v>
      </c>
    </row>
    <row r="153" spans="1:3" hidden="1" x14ac:dyDescent="0.2">
      <c r="A153" s="105"/>
      <c r="B153" s="110">
        <f t="shared" si="0"/>
        <v>2030</v>
      </c>
      <c r="C153" s="111">
        <f>[8]С2.5!$O$11</f>
        <v>0</v>
      </c>
    </row>
    <row r="154" spans="1:3" hidden="1" x14ac:dyDescent="0.2">
      <c r="A154" s="105"/>
      <c r="B154" s="110">
        <f t="shared" si="0"/>
        <v>2031</v>
      </c>
      <c r="C154" s="111">
        <f>[8]С2.5!$P$11</f>
        <v>0</v>
      </c>
    </row>
    <row r="155" spans="1:3" hidden="1" x14ac:dyDescent="0.2">
      <c r="A155" s="89"/>
      <c r="B155" s="110">
        <f t="shared" si="0"/>
        <v>2032</v>
      </c>
      <c r="C155" s="111">
        <f>[8]С2.5!$Q$11</f>
        <v>0</v>
      </c>
    </row>
    <row r="156" spans="1:3" hidden="1" x14ac:dyDescent="0.2">
      <c r="A156" s="89"/>
      <c r="B156" s="110">
        <f t="shared" si="0"/>
        <v>2033</v>
      </c>
      <c r="C156" s="111">
        <f>[8]С2.5!$R$11</f>
        <v>0</v>
      </c>
    </row>
    <row r="157" spans="1:3" hidden="1" x14ac:dyDescent="0.2">
      <c r="B157" s="110">
        <f t="shared" si="0"/>
        <v>2034</v>
      </c>
      <c r="C157" s="111">
        <f>[8]С2.5!$S$11</f>
        <v>0</v>
      </c>
    </row>
    <row r="158" spans="1:3" hidden="1" x14ac:dyDescent="0.2">
      <c r="B158" s="110">
        <f t="shared" si="0"/>
        <v>2035</v>
      </c>
      <c r="C158" s="111">
        <f>[8]С2.5!$T$11</f>
        <v>0</v>
      </c>
    </row>
    <row r="159" spans="1:3" hidden="1" x14ac:dyDescent="0.2">
      <c r="B159" s="110">
        <f t="shared" si="0"/>
        <v>2036</v>
      </c>
      <c r="C159" s="111">
        <f>[8]С2.5!$U$11</f>
        <v>0</v>
      </c>
    </row>
    <row r="160" spans="1:3" hidden="1" x14ac:dyDescent="0.2">
      <c r="B160" s="110">
        <f t="shared" si="0"/>
        <v>2037</v>
      </c>
      <c r="C160" s="111">
        <f>[8]С2.5!$V$11</f>
        <v>0</v>
      </c>
    </row>
    <row r="161" spans="2:3" hidden="1" x14ac:dyDescent="0.2">
      <c r="B161" s="110">
        <f t="shared" si="0"/>
        <v>2038</v>
      </c>
      <c r="C161" s="111">
        <f>[8]С2.5!$W$11</f>
        <v>0</v>
      </c>
    </row>
    <row r="162" spans="2:3" hidden="1" x14ac:dyDescent="0.2">
      <c r="B162" s="110">
        <f t="shared" si="0"/>
        <v>2039</v>
      </c>
      <c r="C162" s="111">
        <f>[8]С2.5!$X$11</f>
        <v>0</v>
      </c>
    </row>
    <row r="163" spans="2:3" hidden="1" x14ac:dyDescent="0.2">
      <c r="B163" s="110">
        <f t="shared" si="0"/>
        <v>2040</v>
      </c>
      <c r="C163" s="111">
        <f>[8]С2.5!$Y$11</f>
        <v>0</v>
      </c>
    </row>
    <row r="164" spans="2:3" hidden="1" x14ac:dyDescent="0.2">
      <c r="B164" s="110">
        <f t="shared" si="0"/>
        <v>2041</v>
      </c>
      <c r="C164" s="111">
        <f>[8]С2.5!$Z$11</f>
        <v>0</v>
      </c>
    </row>
    <row r="165" spans="2:3" hidden="1" x14ac:dyDescent="0.2">
      <c r="B165" s="110">
        <f t="shared" si="0"/>
        <v>2042</v>
      </c>
      <c r="C165" s="111">
        <f>[8]С2.5!$AA$11</f>
        <v>0</v>
      </c>
    </row>
    <row r="166" spans="2:3" hidden="1" x14ac:dyDescent="0.2">
      <c r="B166" s="110">
        <f t="shared" si="0"/>
        <v>2043</v>
      </c>
      <c r="C166" s="111">
        <f>[8]С2.5!$AB$11</f>
        <v>0</v>
      </c>
    </row>
    <row r="167" spans="2:3" hidden="1" x14ac:dyDescent="0.2">
      <c r="B167" s="110">
        <f t="shared" si="0"/>
        <v>2044</v>
      </c>
      <c r="C167" s="111">
        <f>[8]С2.5!$AC$11</f>
        <v>0</v>
      </c>
    </row>
    <row r="168" spans="2:3" hidden="1" x14ac:dyDescent="0.2">
      <c r="B168" s="110">
        <f t="shared" si="0"/>
        <v>2045</v>
      </c>
      <c r="C168" s="111">
        <f>[8]С2.5!$AD$11</f>
        <v>0</v>
      </c>
    </row>
    <row r="169" spans="2:3" hidden="1" x14ac:dyDescent="0.2">
      <c r="B169" s="110">
        <f t="shared" si="0"/>
        <v>2046</v>
      </c>
      <c r="C169" s="111">
        <f>[8]С2.5!$AE$11</f>
        <v>0</v>
      </c>
    </row>
    <row r="170" spans="2:3" hidden="1" x14ac:dyDescent="0.2">
      <c r="B170" s="110">
        <f t="shared" si="0"/>
        <v>2047</v>
      </c>
      <c r="C170" s="111">
        <f>[8]С2.5!$AF$11</f>
        <v>0</v>
      </c>
    </row>
    <row r="171" spans="2:3" hidden="1" x14ac:dyDescent="0.2">
      <c r="B171" s="110">
        <f t="shared" si="0"/>
        <v>2048</v>
      </c>
      <c r="C171" s="111">
        <f>[8]С2.5!$AG$11</f>
        <v>0</v>
      </c>
    </row>
    <row r="172" spans="2:3" hidden="1" x14ac:dyDescent="0.2">
      <c r="B172" s="110">
        <f t="shared" si="0"/>
        <v>2049</v>
      </c>
      <c r="C172" s="111">
        <f>[8]С2.5!$AH$11</f>
        <v>0</v>
      </c>
    </row>
    <row r="173" spans="2:3" hidden="1" x14ac:dyDescent="0.2">
      <c r="B173" s="110">
        <f t="shared" si="0"/>
        <v>2050</v>
      </c>
      <c r="C173" s="111">
        <f>[8]С2.5!$AI$11</f>
        <v>0</v>
      </c>
    </row>
    <row r="174" spans="2:3" hidden="1" x14ac:dyDescent="0.2">
      <c r="B174" s="110">
        <f t="shared" si="0"/>
        <v>2051</v>
      </c>
      <c r="C174" s="111">
        <f>[8]С2.5!$AJ$11</f>
        <v>0</v>
      </c>
    </row>
    <row r="175" spans="2:3" hidden="1" x14ac:dyDescent="0.2">
      <c r="B175" s="110">
        <f t="shared" si="0"/>
        <v>2052</v>
      </c>
      <c r="C175" s="111">
        <f>[8]С2.5!$AK$11</f>
        <v>0</v>
      </c>
    </row>
    <row r="176" spans="2:3" hidden="1" x14ac:dyDescent="0.2">
      <c r="B176" s="110">
        <f t="shared" si="0"/>
        <v>2053</v>
      </c>
      <c r="C176" s="111">
        <f>[8]С2.5!$AL$11</f>
        <v>0</v>
      </c>
    </row>
    <row r="177" spans="2:3" hidden="1" x14ac:dyDescent="0.2">
      <c r="B177" s="110">
        <f t="shared" si="0"/>
        <v>2054</v>
      </c>
      <c r="C177" s="111">
        <f>[8]С2.5!$AM$11</f>
        <v>0</v>
      </c>
    </row>
    <row r="178" spans="2:3" hidden="1" x14ac:dyDescent="0.2">
      <c r="B178" s="110">
        <f t="shared" si="0"/>
        <v>2055</v>
      </c>
      <c r="C178" s="111">
        <f>[8]С2.5!$AN$11</f>
        <v>0</v>
      </c>
    </row>
    <row r="179" spans="2:3" hidden="1" x14ac:dyDescent="0.2">
      <c r="B179" s="110">
        <f t="shared" si="0"/>
        <v>2056</v>
      </c>
      <c r="C179" s="111">
        <f>[8]С2.5!$AO$11</f>
        <v>0</v>
      </c>
    </row>
    <row r="180" spans="2:3" hidden="1" x14ac:dyDescent="0.2">
      <c r="B180" s="110">
        <f t="shared" si="0"/>
        <v>2057</v>
      </c>
      <c r="C180" s="111">
        <f>[8]С2.5!$AP$11</f>
        <v>0</v>
      </c>
    </row>
    <row r="181" spans="2:3" hidden="1" x14ac:dyDescent="0.2">
      <c r="B181" s="110">
        <f t="shared" si="0"/>
        <v>2058</v>
      </c>
      <c r="C181" s="111">
        <f>[8]С2.5!$AQ$11</f>
        <v>0</v>
      </c>
    </row>
    <row r="182" spans="2:3" hidden="1" x14ac:dyDescent="0.2">
      <c r="B182" s="110">
        <f t="shared" si="0"/>
        <v>2059</v>
      </c>
      <c r="C182" s="111">
        <f>[8]С2.5!$AR$11</f>
        <v>0</v>
      </c>
    </row>
    <row r="183" spans="2:3" hidden="1" x14ac:dyDescent="0.2">
      <c r="B183" s="110">
        <f t="shared" si="0"/>
        <v>2060</v>
      </c>
      <c r="C183" s="111">
        <f>[8]С2.5!$AS$11</f>
        <v>0</v>
      </c>
    </row>
    <row r="184" spans="2:3" hidden="1" x14ac:dyDescent="0.2">
      <c r="B184" s="110">
        <f t="shared" si="0"/>
        <v>2061</v>
      </c>
      <c r="C184" s="111">
        <f>[8]С2.5!$AT$11</f>
        <v>0</v>
      </c>
    </row>
    <row r="185" spans="2:3" hidden="1" x14ac:dyDescent="0.2">
      <c r="B185" s="110">
        <f t="shared" si="0"/>
        <v>2062</v>
      </c>
      <c r="C185" s="111">
        <f>[8]С2.5!$AU$11</f>
        <v>0</v>
      </c>
    </row>
    <row r="186" spans="2:3" hidden="1" x14ac:dyDescent="0.2">
      <c r="B186" s="110">
        <f t="shared" si="0"/>
        <v>2063</v>
      </c>
      <c r="C186" s="111">
        <f>[8]С2.5!$AV$11</f>
        <v>0</v>
      </c>
    </row>
    <row r="187" spans="2:3" hidden="1" x14ac:dyDescent="0.2">
      <c r="B187" s="110">
        <f t="shared" si="0"/>
        <v>2064</v>
      </c>
      <c r="C187" s="111">
        <f>[8]С2.5!$AW$11</f>
        <v>0</v>
      </c>
    </row>
    <row r="188" spans="2:3" hidden="1" x14ac:dyDescent="0.2">
      <c r="B188" s="110">
        <f t="shared" si="0"/>
        <v>2065</v>
      </c>
      <c r="C188" s="111">
        <f>[8]С2.5!$AX$11</f>
        <v>0</v>
      </c>
    </row>
    <row r="189" spans="2:3" hidden="1" x14ac:dyDescent="0.2">
      <c r="B189" s="110">
        <f t="shared" si="0"/>
        <v>2066</v>
      </c>
      <c r="C189" s="111">
        <f>[8]С2.5!$AY$11</f>
        <v>0</v>
      </c>
    </row>
    <row r="190" spans="2:3" hidden="1" x14ac:dyDescent="0.2">
      <c r="B190" s="110">
        <f t="shared" si="0"/>
        <v>2067</v>
      </c>
      <c r="C190" s="111">
        <f>[8]С2.5!$AZ$11</f>
        <v>0</v>
      </c>
    </row>
    <row r="191" spans="2:3" hidden="1" x14ac:dyDescent="0.2">
      <c r="B191" s="110">
        <f t="shared" si="0"/>
        <v>2068</v>
      </c>
      <c r="C191" s="111">
        <f>[8]С2.5!$BA$11</f>
        <v>0</v>
      </c>
    </row>
    <row r="192" spans="2:3" hidden="1" x14ac:dyDescent="0.2">
      <c r="B192" s="110">
        <f t="shared" si="0"/>
        <v>2069</v>
      </c>
      <c r="C192" s="111">
        <f>[8]С2.5!$BB$11</f>
        <v>0</v>
      </c>
    </row>
    <row r="193" spans="2:3" hidden="1" x14ac:dyDescent="0.2">
      <c r="B193" s="110">
        <f t="shared" si="0"/>
        <v>2070</v>
      </c>
      <c r="C193" s="111">
        <f>[8]С2.5!$BC$11</f>
        <v>0</v>
      </c>
    </row>
    <row r="194" spans="2:3" hidden="1" x14ac:dyDescent="0.2">
      <c r="B194" s="110">
        <f t="shared" si="0"/>
        <v>2071</v>
      </c>
      <c r="C194" s="111">
        <f>[8]С2.5!$BD$11</f>
        <v>0</v>
      </c>
    </row>
    <row r="195" spans="2:3" hidden="1" x14ac:dyDescent="0.2">
      <c r="B195" s="110">
        <f t="shared" si="0"/>
        <v>2072</v>
      </c>
      <c r="C195" s="111">
        <f>[8]С2.5!$BE$11</f>
        <v>0</v>
      </c>
    </row>
    <row r="196" spans="2:3" hidden="1" x14ac:dyDescent="0.2">
      <c r="B196" s="110">
        <f t="shared" si="0"/>
        <v>2073</v>
      </c>
      <c r="C196" s="111">
        <f>[8]С2.5!$BF$11</f>
        <v>0</v>
      </c>
    </row>
    <row r="197" spans="2:3" hidden="1" x14ac:dyDescent="0.2">
      <c r="B197" s="110">
        <f t="shared" si="0"/>
        <v>2074</v>
      </c>
      <c r="C197" s="111">
        <f>[8]С2.5!$BG$11</f>
        <v>0</v>
      </c>
    </row>
    <row r="198" spans="2:3" hidden="1" x14ac:dyDescent="0.2">
      <c r="B198" s="110">
        <f t="shared" si="0"/>
        <v>2075</v>
      </c>
      <c r="C198" s="111">
        <f>[8]С2.5!$BH$11</f>
        <v>0</v>
      </c>
    </row>
    <row r="199" spans="2:3" hidden="1" x14ac:dyDescent="0.2">
      <c r="B199" s="110">
        <f t="shared" si="0"/>
        <v>2076</v>
      </c>
      <c r="C199" s="111">
        <f>[8]С2.5!$BI$11</f>
        <v>0</v>
      </c>
    </row>
    <row r="200" spans="2:3" hidden="1" x14ac:dyDescent="0.2">
      <c r="B200" s="110">
        <f t="shared" si="0"/>
        <v>2077</v>
      </c>
      <c r="C200" s="111">
        <f>[8]С2.5!$BJ$11</f>
        <v>0</v>
      </c>
    </row>
    <row r="201" spans="2:3" hidden="1" x14ac:dyDescent="0.2">
      <c r="B201" s="110">
        <f t="shared" si="0"/>
        <v>2078</v>
      </c>
      <c r="C201" s="111">
        <f>[8]С2.5!$BK$11</f>
        <v>0</v>
      </c>
    </row>
    <row r="202" spans="2:3" hidden="1" x14ac:dyDescent="0.2">
      <c r="B202" s="110">
        <f t="shared" si="0"/>
        <v>2079</v>
      </c>
      <c r="C202" s="111">
        <f>[8]С2.5!$BL$11</f>
        <v>0</v>
      </c>
    </row>
    <row r="203" spans="2:3" hidden="1" x14ac:dyDescent="0.2">
      <c r="B203" s="110">
        <f t="shared" si="0"/>
        <v>2080</v>
      </c>
      <c r="C203" s="111">
        <f>[8]С2.5!$BM$11</f>
        <v>0</v>
      </c>
    </row>
    <row r="204" spans="2:3" hidden="1" x14ac:dyDescent="0.2">
      <c r="B204" s="110">
        <f t="shared" si="0"/>
        <v>2081</v>
      </c>
      <c r="C204" s="111">
        <f>[8]С2.5!$BN$11</f>
        <v>0</v>
      </c>
    </row>
    <row r="205" spans="2:3" hidden="1" x14ac:dyDescent="0.2">
      <c r="B205" s="110">
        <f t="shared" si="0"/>
        <v>2082</v>
      </c>
      <c r="C205" s="111">
        <f>[8]С2.5!$BO$11</f>
        <v>0</v>
      </c>
    </row>
    <row r="206" spans="2:3" hidden="1" x14ac:dyDescent="0.2">
      <c r="B206" s="110">
        <f t="shared" si="0"/>
        <v>2083</v>
      </c>
      <c r="C206" s="111">
        <f>[8]С2.5!$BP$11</f>
        <v>0</v>
      </c>
    </row>
    <row r="207" spans="2:3" hidden="1" x14ac:dyDescent="0.2">
      <c r="B207" s="110">
        <f t="shared" si="0"/>
        <v>2084</v>
      </c>
      <c r="C207" s="111">
        <f>[8]С2.5!$BQ$11</f>
        <v>0</v>
      </c>
    </row>
    <row r="208" spans="2:3" hidden="1" x14ac:dyDescent="0.2">
      <c r="B208" s="110">
        <f t="shared" si="0"/>
        <v>2085</v>
      </c>
      <c r="C208" s="111">
        <f>[8]С2.5!$BR$11</f>
        <v>0</v>
      </c>
    </row>
    <row r="209" spans="2:3" hidden="1" x14ac:dyDescent="0.2">
      <c r="B209" s="110">
        <f t="shared" ref="B209:B223" si="1">B208+1</f>
        <v>2086</v>
      </c>
      <c r="C209" s="111">
        <f>[8]С2.5!$BS$11</f>
        <v>0</v>
      </c>
    </row>
    <row r="210" spans="2:3" hidden="1" x14ac:dyDescent="0.2">
      <c r="B210" s="110">
        <f t="shared" si="1"/>
        <v>2087</v>
      </c>
      <c r="C210" s="111">
        <f>[8]С2.5!$BT$11</f>
        <v>0</v>
      </c>
    </row>
    <row r="211" spans="2:3" hidden="1" x14ac:dyDescent="0.2">
      <c r="B211" s="110">
        <f t="shared" si="1"/>
        <v>2088</v>
      </c>
      <c r="C211" s="111">
        <f>[8]С2.5!$BU$11</f>
        <v>0</v>
      </c>
    </row>
    <row r="212" spans="2:3" hidden="1" x14ac:dyDescent="0.2">
      <c r="B212" s="110">
        <f t="shared" si="1"/>
        <v>2089</v>
      </c>
      <c r="C212" s="111">
        <f>[8]С2.5!$BV$11</f>
        <v>0</v>
      </c>
    </row>
    <row r="213" spans="2:3" hidden="1" x14ac:dyDescent="0.2">
      <c r="B213" s="110">
        <f t="shared" si="1"/>
        <v>2090</v>
      </c>
      <c r="C213" s="111">
        <f>[8]С2.5!$BW$11</f>
        <v>0</v>
      </c>
    </row>
    <row r="214" spans="2:3" hidden="1" x14ac:dyDescent="0.2">
      <c r="B214" s="110">
        <f t="shared" si="1"/>
        <v>2091</v>
      </c>
      <c r="C214" s="111">
        <f>[8]С2.5!$BX$11</f>
        <v>0</v>
      </c>
    </row>
    <row r="215" spans="2:3" hidden="1" x14ac:dyDescent="0.2">
      <c r="B215" s="110">
        <f t="shared" si="1"/>
        <v>2092</v>
      </c>
      <c r="C215" s="111">
        <f>[8]С2.5!$BY$11</f>
        <v>0</v>
      </c>
    </row>
    <row r="216" spans="2:3" hidden="1" x14ac:dyDescent="0.2">
      <c r="B216" s="110">
        <f t="shared" si="1"/>
        <v>2093</v>
      </c>
      <c r="C216" s="111">
        <f>[8]С2.5!$BZ$11</f>
        <v>0</v>
      </c>
    </row>
    <row r="217" spans="2:3" hidden="1" x14ac:dyDescent="0.2">
      <c r="B217" s="110">
        <f t="shared" si="1"/>
        <v>2094</v>
      </c>
      <c r="C217" s="111">
        <f>[8]С2.5!$CA$11</f>
        <v>0</v>
      </c>
    </row>
    <row r="218" spans="2:3" hidden="1" x14ac:dyDescent="0.2">
      <c r="B218" s="110">
        <f t="shared" si="1"/>
        <v>2095</v>
      </c>
      <c r="C218" s="111">
        <f>[8]С2.5!$CB$11</f>
        <v>0</v>
      </c>
    </row>
    <row r="219" spans="2:3" hidden="1" x14ac:dyDescent="0.2">
      <c r="B219" s="110">
        <f t="shared" si="1"/>
        <v>2096</v>
      </c>
      <c r="C219" s="111">
        <f>[8]С2.5!$CC$11</f>
        <v>0</v>
      </c>
    </row>
    <row r="220" spans="2:3" hidden="1" x14ac:dyDescent="0.2">
      <c r="B220" s="110">
        <f t="shared" si="1"/>
        <v>2097</v>
      </c>
      <c r="C220" s="111">
        <f>[8]С2.5!$CD$11</f>
        <v>0</v>
      </c>
    </row>
    <row r="221" spans="2:3" hidden="1" x14ac:dyDescent="0.2">
      <c r="B221" s="110">
        <f t="shared" si="1"/>
        <v>2098</v>
      </c>
      <c r="C221" s="111">
        <f>[8]С2.5!$CE$11</f>
        <v>0</v>
      </c>
    </row>
    <row r="222" spans="2:3" hidden="1" x14ac:dyDescent="0.2">
      <c r="B222" s="110">
        <f t="shared" si="1"/>
        <v>2099</v>
      </c>
      <c r="C222" s="111">
        <f>[8]С2.5!$CF$11</f>
        <v>0</v>
      </c>
    </row>
    <row r="223" spans="2:3" ht="13.5" hidden="1" thickBot="1" x14ac:dyDescent="0.25">
      <c r="B223" s="112">
        <f t="shared" si="1"/>
        <v>2100</v>
      </c>
      <c r="C223" s="113">
        <f>[8]С2.5!$CG$11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4" width="9.140625" style="2"/>
    <col min="245" max="245" width="3.5703125" style="2" customWidth="1"/>
    <col min="246" max="246" width="96.85546875" style="2" customWidth="1"/>
    <col min="247" max="247" width="30.85546875" style="2" customWidth="1"/>
    <col min="248" max="248" width="12.5703125" style="2" customWidth="1"/>
    <col min="249" max="249" width="5.140625" style="2" customWidth="1"/>
    <col min="250" max="250" width="9.140625" style="2"/>
    <col min="251" max="251" width="4.85546875" style="2" customWidth="1"/>
    <col min="252" max="252" width="30.5703125" style="2" customWidth="1"/>
    <col min="253" max="253" width="33.85546875" style="2" customWidth="1"/>
    <col min="254" max="254" width="5.140625" style="2" customWidth="1"/>
    <col min="255" max="256" width="17.5703125" style="2" customWidth="1"/>
    <col min="257" max="500" width="9.140625" style="2"/>
    <col min="501" max="501" width="3.5703125" style="2" customWidth="1"/>
    <col min="502" max="502" width="96.85546875" style="2" customWidth="1"/>
    <col min="503" max="503" width="30.85546875" style="2" customWidth="1"/>
    <col min="504" max="504" width="12.5703125" style="2" customWidth="1"/>
    <col min="505" max="505" width="5.140625" style="2" customWidth="1"/>
    <col min="506" max="506" width="9.140625" style="2"/>
    <col min="507" max="507" width="4.85546875" style="2" customWidth="1"/>
    <col min="508" max="508" width="30.5703125" style="2" customWidth="1"/>
    <col min="509" max="509" width="33.85546875" style="2" customWidth="1"/>
    <col min="510" max="510" width="5.140625" style="2" customWidth="1"/>
    <col min="511" max="512" width="17.5703125" style="2" customWidth="1"/>
    <col min="513" max="756" width="9.140625" style="2"/>
    <col min="757" max="757" width="3.5703125" style="2" customWidth="1"/>
    <col min="758" max="758" width="96.85546875" style="2" customWidth="1"/>
    <col min="759" max="759" width="30.85546875" style="2" customWidth="1"/>
    <col min="760" max="760" width="12.5703125" style="2" customWidth="1"/>
    <col min="761" max="761" width="5.140625" style="2" customWidth="1"/>
    <col min="762" max="762" width="9.140625" style="2"/>
    <col min="763" max="763" width="4.85546875" style="2" customWidth="1"/>
    <col min="764" max="764" width="30.5703125" style="2" customWidth="1"/>
    <col min="765" max="765" width="33.85546875" style="2" customWidth="1"/>
    <col min="766" max="766" width="5.140625" style="2" customWidth="1"/>
    <col min="767" max="768" width="17.5703125" style="2" customWidth="1"/>
    <col min="769" max="1012" width="9.140625" style="2"/>
    <col min="1013" max="1013" width="3.5703125" style="2" customWidth="1"/>
    <col min="1014" max="1014" width="96.85546875" style="2" customWidth="1"/>
    <col min="1015" max="1015" width="30.85546875" style="2" customWidth="1"/>
    <col min="1016" max="1016" width="12.5703125" style="2" customWidth="1"/>
    <col min="1017" max="1017" width="5.140625" style="2" customWidth="1"/>
    <col min="1018" max="1018" width="9.140625" style="2"/>
    <col min="1019" max="1019" width="4.85546875" style="2" customWidth="1"/>
    <col min="1020" max="1020" width="30.5703125" style="2" customWidth="1"/>
    <col min="1021" max="1021" width="33.85546875" style="2" customWidth="1"/>
    <col min="1022" max="1022" width="5.140625" style="2" customWidth="1"/>
    <col min="1023" max="1024" width="17.5703125" style="2" customWidth="1"/>
    <col min="1025" max="1268" width="9.140625" style="2"/>
    <col min="1269" max="1269" width="3.5703125" style="2" customWidth="1"/>
    <col min="1270" max="1270" width="96.85546875" style="2" customWidth="1"/>
    <col min="1271" max="1271" width="30.85546875" style="2" customWidth="1"/>
    <col min="1272" max="1272" width="12.5703125" style="2" customWidth="1"/>
    <col min="1273" max="1273" width="5.140625" style="2" customWidth="1"/>
    <col min="1274" max="1274" width="9.140625" style="2"/>
    <col min="1275" max="1275" width="4.85546875" style="2" customWidth="1"/>
    <col min="1276" max="1276" width="30.5703125" style="2" customWidth="1"/>
    <col min="1277" max="1277" width="33.85546875" style="2" customWidth="1"/>
    <col min="1278" max="1278" width="5.140625" style="2" customWidth="1"/>
    <col min="1279" max="1280" width="17.5703125" style="2" customWidth="1"/>
    <col min="1281" max="1524" width="9.140625" style="2"/>
    <col min="1525" max="1525" width="3.5703125" style="2" customWidth="1"/>
    <col min="1526" max="1526" width="96.85546875" style="2" customWidth="1"/>
    <col min="1527" max="1527" width="30.85546875" style="2" customWidth="1"/>
    <col min="1528" max="1528" width="12.5703125" style="2" customWidth="1"/>
    <col min="1529" max="1529" width="5.140625" style="2" customWidth="1"/>
    <col min="1530" max="1530" width="9.140625" style="2"/>
    <col min="1531" max="1531" width="4.85546875" style="2" customWidth="1"/>
    <col min="1532" max="1532" width="30.5703125" style="2" customWidth="1"/>
    <col min="1533" max="1533" width="33.85546875" style="2" customWidth="1"/>
    <col min="1534" max="1534" width="5.140625" style="2" customWidth="1"/>
    <col min="1535" max="1536" width="17.5703125" style="2" customWidth="1"/>
    <col min="1537" max="1780" width="9.140625" style="2"/>
    <col min="1781" max="1781" width="3.5703125" style="2" customWidth="1"/>
    <col min="1782" max="1782" width="96.85546875" style="2" customWidth="1"/>
    <col min="1783" max="1783" width="30.85546875" style="2" customWidth="1"/>
    <col min="1784" max="1784" width="12.5703125" style="2" customWidth="1"/>
    <col min="1785" max="1785" width="5.140625" style="2" customWidth="1"/>
    <col min="1786" max="1786" width="9.140625" style="2"/>
    <col min="1787" max="1787" width="4.85546875" style="2" customWidth="1"/>
    <col min="1788" max="1788" width="30.5703125" style="2" customWidth="1"/>
    <col min="1789" max="1789" width="33.85546875" style="2" customWidth="1"/>
    <col min="1790" max="1790" width="5.140625" style="2" customWidth="1"/>
    <col min="1791" max="1792" width="17.5703125" style="2" customWidth="1"/>
    <col min="1793" max="2036" width="9.140625" style="2"/>
    <col min="2037" max="2037" width="3.5703125" style="2" customWidth="1"/>
    <col min="2038" max="2038" width="96.85546875" style="2" customWidth="1"/>
    <col min="2039" max="2039" width="30.85546875" style="2" customWidth="1"/>
    <col min="2040" max="2040" width="12.5703125" style="2" customWidth="1"/>
    <col min="2041" max="2041" width="5.140625" style="2" customWidth="1"/>
    <col min="2042" max="2042" width="9.140625" style="2"/>
    <col min="2043" max="2043" width="4.85546875" style="2" customWidth="1"/>
    <col min="2044" max="2044" width="30.5703125" style="2" customWidth="1"/>
    <col min="2045" max="2045" width="33.85546875" style="2" customWidth="1"/>
    <col min="2046" max="2046" width="5.140625" style="2" customWidth="1"/>
    <col min="2047" max="2048" width="17.5703125" style="2" customWidth="1"/>
    <col min="2049" max="2292" width="9.140625" style="2"/>
    <col min="2293" max="2293" width="3.5703125" style="2" customWidth="1"/>
    <col min="2294" max="2294" width="96.85546875" style="2" customWidth="1"/>
    <col min="2295" max="2295" width="30.85546875" style="2" customWidth="1"/>
    <col min="2296" max="2296" width="12.5703125" style="2" customWidth="1"/>
    <col min="2297" max="2297" width="5.140625" style="2" customWidth="1"/>
    <col min="2298" max="2298" width="9.140625" style="2"/>
    <col min="2299" max="2299" width="4.85546875" style="2" customWidth="1"/>
    <col min="2300" max="2300" width="30.5703125" style="2" customWidth="1"/>
    <col min="2301" max="2301" width="33.85546875" style="2" customWidth="1"/>
    <col min="2302" max="2302" width="5.140625" style="2" customWidth="1"/>
    <col min="2303" max="2304" width="17.5703125" style="2" customWidth="1"/>
    <col min="2305" max="2548" width="9.140625" style="2"/>
    <col min="2549" max="2549" width="3.5703125" style="2" customWidth="1"/>
    <col min="2550" max="2550" width="96.85546875" style="2" customWidth="1"/>
    <col min="2551" max="2551" width="30.85546875" style="2" customWidth="1"/>
    <col min="2552" max="2552" width="12.5703125" style="2" customWidth="1"/>
    <col min="2553" max="2553" width="5.140625" style="2" customWidth="1"/>
    <col min="2554" max="2554" width="9.140625" style="2"/>
    <col min="2555" max="2555" width="4.85546875" style="2" customWidth="1"/>
    <col min="2556" max="2556" width="30.5703125" style="2" customWidth="1"/>
    <col min="2557" max="2557" width="33.85546875" style="2" customWidth="1"/>
    <col min="2558" max="2558" width="5.140625" style="2" customWidth="1"/>
    <col min="2559" max="2560" width="17.5703125" style="2" customWidth="1"/>
    <col min="2561" max="2804" width="9.140625" style="2"/>
    <col min="2805" max="2805" width="3.5703125" style="2" customWidth="1"/>
    <col min="2806" max="2806" width="96.85546875" style="2" customWidth="1"/>
    <col min="2807" max="2807" width="30.85546875" style="2" customWidth="1"/>
    <col min="2808" max="2808" width="12.5703125" style="2" customWidth="1"/>
    <col min="2809" max="2809" width="5.140625" style="2" customWidth="1"/>
    <col min="2810" max="2810" width="9.140625" style="2"/>
    <col min="2811" max="2811" width="4.85546875" style="2" customWidth="1"/>
    <col min="2812" max="2812" width="30.5703125" style="2" customWidth="1"/>
    <col min="2813" max="2813" width="33.85546875" style="2" customWidth="1"/>
    <col min="2814" max="2814" width="5.140625" style="2" customWidth="1"/>
    <col min="2815" max="2816" width="17.5703125" style="2" customWidth="1"/>
    <col min="2817" max="3060" width="9.140625" style="2"/>
    <col min="3061" max="3061" width="3.5703125" style="2" customWidth="1"/>
    <col min="3062" max="3062" width="96.85546875" style="2" customWidth="1"/>
    <col min="3063" max="3063" width="30.85546875" style="2" customWidth="1"/>
    <col min="3064" max="3064" width="12.5703125" style="2" customWidth="1"/>
    <col min="3065" max="3065" width="5.140625" style="2" customWidth="1"/>
    <col min="3066" max="3066" width="9.140625" style="2"/>
    <col min="3067" max="3067" width="4.85546875" style="2" customWidth="1"/>
    <col min="3068" max="3068" width="30.5703125" style="2" customWidth="1"/>
    <col min="3069" max="3069" width="33.85546875" style="2" customWidth="1"/>
    <col min="3070" max="3070" width="5.140625" style="2" customWidth="1"/>
    <col min="3071" max="3072" width="17.5703125" style="2" customWidth="1"/>
    <col min="3073" max="3316" width="9.140625" style="2"/>
    <col min="3317" max="3317" width="3.5703125" style="2" customWidth="1"/>
    <col min="3318" max="3318" width="96.85546875" style="2" customWidth="1"/>
    <col min="3319" max="3319" width="30.85546875" style="2" customWidth="1"/>
    <col min="3320" max="3320" width="12.5703125" style="2" customWidth="1"/>
    <col min="3321" max="3321" width="5.140625" style="2" customWidth="1"/>
    <col min="3322" max="3322" width="9.140625" style="2"/>
    <col min="3323" max="3323" width="4.85546875" style="2" customWidth="1"/>
    <col min="3324" max="3324" width="30.5703125" style="2" customWidth="1"/>
    <col min="3325" max="3325" width="33.85546875" style="2" customWidth="1"/>
    <col min="3326" max="3326" width="5.140625" style="2" customWidth="1"/>
    <col min="3327" max="3328" width="17.5703125" style="2" customWidth="1"/>
    <col min="3329" max="3572" width="9.140625" style="2"/>
    <col min="3573" max="3573" width="3.5703125" style="2" customWidth="1"/>
    <col min="3574" max="3574" width="96.85546875" style="2" customWidth="1"/>
    <col min="3575" max="3575" width="30.85546875" style="2" customWidth="1"/>
    <col min="3576" max="3576" width="12.5703125" style="2" customWidth="1"/>
    <col min="3577" max="3577" width="5.140625" style="2" customWidth="1"/>
    <col min="3578" max="3578" width="9.140625" style="2"/>
    <col min="3579" max="3579" width="4.85546875" style="2" customWidth="1"/>
    <col min="3580" max="3580" width="30.5703125" style="2" customWidth="1"/>
    <col min="3581" max="3581" width="33.85546875" style="2" customWidth="1"/>
    <col min="3582" max="3582" width="5.140625" style="2" customWidth="1"/>
    <col min="3583" max="3584" width="17.5703125" style="2" customWidth="1"/>
    <col min="3585" max="3828" width="9.140625" style="2"/>
    <col min="3829" max="3829" width="3.5703125" style="2" customWidth="1"/>
    <col min="3830" max="3830" width="96.85546875" style="2" customWidth="1"/>
    <col min="3831" max="3831" width="30.85546875" style="2" customWidth="1"/>
    <col min="3832" max="3832" width="12.5703125" style="2" customWidth="1"/>
    <col min="3833" max="3833" width="5.140625" style="2" customWidth="1"/>
    <col min="3834" max="3834" width="9.140625" style="2"/>
    <col min="3835" max="3835" width="4.85546875" style="2" customWidth="1"/>
    <col min="3836" max="3836" width="30.5703125" style="2" customWidth="1"/>
    <col min="3837" max="3837" width="33.85546875" style="2" customWidth="1"/>
    <col min="3838" max="3838" width="5.140625" style="2" customWidth="1"/>
    <col min="3839" max="3840" width="17.5703125" style="2" customWidth="1"/>
    <col min="3841" max="4084" width="9.140625" style="2"/>
    <col min="4085" max="4085" width="3.5703125" style="2" customWidth="1"/>
    <col min="4086" max="4086" width="96.85546875" style="2" customWidth="1"/>
    <col min="4087" max="4087" width="30.85546875" style="2" customWidth="1"/>
    <col min="4088" max="4088" width="12.5703125" style="2" customWidth="1"/>
    <col min="4089" max="4089" width="5.140625" style="2" customWidth="1"/>
    <col min="4090" max="4090" width="9.140625" style="2"/>
    <col min="4091" max="4091" width="4.85546875" style="2" customWidth="1"/>
    <col min="4092" max="4092" width="30.5703125" style="2" customWidth="1"/>
    <col min="4093" max="4093" width="33.85546875" style="2" customWidth="1"/>
    <col min="4094" max="4094" width="5.140625" style="2" customWidth="1"/>
    <col min="4095" max="4096" width="17.5703125" style="2" customWidth="1"/>
    <col min="4097" max="4340" width="9.140625" style="2"/>
    <col min="4341" max="4341" width="3.5703125" style="2" customWidth="1"/>
    <col min="4342" max="4342" width="96.85546875" style="2" customWidth="1"/>
    <col min="4343" max="4343" width="30.85546875" style="2" customWidth="1"/>
    <col min="4344" max="4344" width="12.5703125" style="2" customWidth="1"/>
    <col min="4345" max="4345" width="5.140625" style="2" customWidth="1"/>
    <col min="4346" max="4346" width="9.140625" style="2"/>
    <col min="4347" max="4347" width="4.85546875" style="2" customWidth="1"/>
    <col min="4348" max="4348" width="30.5703125" style="2" customWidth="1"/>
    <col min="4349" max="4349" width="33.85546875" style="2" customWidth="1"/>
    <col min="4350" max="4350" width="5.140625" style="2" customWidth="1"/>
    <col min="4351" max="4352" width="17.5703125" style="2" customWidth="1"/>
    <col min="4353" max="4596" width="9.140625" style="2"/>
    <col min="4597" max="4597" width="3.5703125" style="2" customWidth="1"/>
    <col min="4598" max="4598" width="96.85546875" style="2" customWidth="1"/>
    <col min="4599" max="4599" width="30.85546875" style="2" customWidth="1"/>
    <col min="4600" max="4600" width="12.5703125" style="2" customWidth="1"/>
    <col min="4601" max="4601" width="5.140625" style="2" customWidth="1"/>
    <col min="4602" max="4602" width="9.140625" style="2"/>
    <col min="4603" max="4603" width="4.85546875" style="2" customWidth="1"/>
    <col min="4604" max="4604" width="30.5703125" style="2" customWidth="1"/>
    <col min="4605" max="4605" width="33.85546875" style="2" customWidth="1"/>
    <col min="4606" max="4606" width="5.140625" style="2" customWidth="1"/>
    <col min="4607" max="4608" width="17.5703125" style="2" customWidth="1"/>
    <col min="4609" max="4852" width="9.140625" style="2"/>
    <col min="4853" max="4853" width="3.5703125" style="2" customWidth="1"/>
    <col min="4854" max="4854" width="96.85546875" style="2" customWidth="1"/>
    <col min="4855" max="4855" width="30.85546875" style="2" customWidth="1"/>
    <col min="4856" max="4856" width="12.5703125" style="2" customWidth="1"/>
    <col min="4857" max="4857" width="5.140625" style="2" customWidth="1"/>
    <col min="4858" max="4858" width="9.140625" style="2"/>
    <col min="4859" max="4859" width="4.85546875" style="2" customWidth="1"/>
    <col min="4860" max="4860" width="30.5703125" style="2" customWidth="1"/>
    <col min="4861" max="4861" width="33.85546875" style="2" customWidth="1"/>
    <col min="4862" max="4862" width="5.140625" style="2" customWidth="1"/>
    <col min="4863" max="4864" width="17.5703125" style="2" customWidth="1"/>
    <col min="4865" max="5108" width="9.140625" style="2"/>
    <col min="5109" max="5109" width="3.5703125" style="2" customWidth="1"/>
    <col min="5110" max="5110" width="96.85546875" style="2" customWidth="1"/>
    <col min="5111" max="5111" width="30.85546875" style="2" customWidth="1"/>
    <col min="5112" max="5112" width="12.5703125" style="2" customWidth="1"/>
    <col min="5113" max="5113" width="5.140625" style="2" customWidth="1"/>
    <col min="5114" max="5114" width="9.140625" style="2"/>
    <col min="5115" max="5115" width="4.85546875" style="2" customWidth="1"/>
    <col min="5116" max="5116" width="30.5703125" style="2" customWidth="1"/>
    <col min="5117" max="5117" width="33.85546875" style="2" customWidth="1"/>
    <col min="5118" max="5118" width="5.140625" style="2" customWidth="1"/>
    <col min="5119" max="5120" width="17.5703125" style="2" customWidth="1"/>
    <col min="5121" max="5364" width="9.140625" style="2"/>
    <col min="5365" max="5365" width="3.5703125" style="2" customWidth="1"/>
    <col min="5366" max="5366" width="96.85546875" style="2" customWidth="1"/>
    <col min="5367" max="5367" width="30.85546875" style="2" customWidth="1"/>
    <col min="5368" max="5368" width="12.5703125" style="2" customWidth="1"/>
    <col min="5369" max="5369" width="5.140625" style="2" customWidth="1"/>
    <col min="5370" max="5370" width="9.140625" style="2"/>
    <col min="5371" max="5371" width="4.85546875" style="2" customWidth="1"/>
    <col min="5372" max="5372" width="30.5703125" style="2" customWidth="1"/>
    <col min="5373" max="5373" width="33.85546875" style="2" customWidth="1"/>
    <col min="5374" max="5374" width="5.140625" style="2" customWidth="1"/>
    <col min="5375" max="5376" width="17.5703125" style="2" customWidth="1"/>
    <col min="5377" max="5620" width="9.140625" style="2"/>
    <col min="5621" max="5621" width="3.5703125" style="2" customWidth="1"/>
    <col min="5622" max="5622" width="96.85546875" style="2" customWidth="1"/>
    <col min="5623" max="5623" width="30.85546875" style="2" customWidth="1"/>
    <col min="5624" max="5624" width="12.5703125" style="2" customWidth="1"/>
    <col min="5625" max="5625" width="5.140625" style="2" customWidth="1"/>
    <col min="5626" max="5626" width="9.140625" style="2"/>
    <col min="5627" max="5627" width="4.85546875" style="2" customWidth="1"/>
    <col min="5628" max="5628" width="30.5703125" style="2" customWidth="1"/>
    <col min="5629" max="5629" width="33.85546875" style="2" customWidth="1"/>
    <col min="5630" max="5630" width="5.140625" style="2" customWidth="1"/>
    <col min="5631" max="5632" width="17.5703125" style="2" customWidth="1"/>
    <col min="5633" max="5876" width="9.140625" style="2"/>
    <col min="5877" max="5877" width="3.5703125" style="2" customWidth="1"/>
    <col min="5878" max="5878" width="96.85546875" style="2" customWidth="1"/>
    <col min="5879" max="5879" width="30.85546875" style="2" customWidth="1"/>
    <col min="5880" max="5880" width="12.5703125" style="2" customWidth="1"/>
    <col min="5881" max="5881" width="5.140625" style="2" customWidth="1"/>
    <col min="5882" max="5882" width="9.140625" style="2"/>
    <col min="5883" max="5883" width="4.85546875" style="2" customWidth="1"/>
    <col min="5884" max="5884" width="30.5703125" style="2" customWidth="1"/>
    <col min="5885" max="5885" width="33.85546875" style="2" customWidth="1"/>
    <col min="5886" max="5886" width="5.140625" style="2" customWidth="1"/>
    <col min="5887" max="5888" width="17.5703125" style="2" customWidth="1"/>
    <col min="5889" max="6132" width="9.140625" style="2"/>
    <col min="6133" max="6133" width="3.5703125" style="2" customWidth="1"/>
    <col min="6134" max="6134" width="96.85546875" style="2" customWidth="1"/>
    <col min="6135" max="6135" width="30.85546875" style="2" customWidth="1"/>
    <col min="6136" max="6136" width="12.5703125" style="2" customWidth="1"/>
    <col min="6137" max="6137" width="5.140625" style="2" customWidth="1"/>
    <col min="6138" max="6138" width="9.140625" style="2"/>
    <col min="6139" max="6139" width="4.85546875" style="2" customWidth="1"/>
    <col min="6140" max="6140" width="30.5703125" style="2" customWidth="1"/>
    <col min="6141" max="6141" width="33.85546875" style="2" customWidth="1"/>
    <col min="6142" max="6142" width="5.140625" style="2" customWidth="1"/>
    <col min="6143" max="6144" width="17.5703125" style="2" customWidth="1"/>
    <col min="6145" max="6388" width="9.140625" style="2"/>
    <col min="6389" max="6389" width="3.5703125" style="2" customWidth="1"/>
    <col min="6390" max="6390" width="96.85546875" style="2" customWidth="1"/>
    <col min="6391" max="6391" width="30.85546875" style="2" customWidth="1"/>
    <col min="6392" max="6392" width="12.5703125" style="2" customWidth="1"/>
    <col min="6393" max="6393" width="5.140625" style="2" customWidth="1"/>
    <col min="6394" max="6394" width="9.140625" style="2"/>
    <col min="6395" max="6395" width="4.85546875" style="2" customWidth="1"/>
    <col min="6396" max="6396" width="30.5703125" style="2" customWidth="1"/>
    <col min="6397" max="6397" width="33.85546875" style="2" customWidth="1"/>
    <col min="6398" max="6398" width="5.140625" style="2" customWidth="1"/>
    <col min="6399" max="6400" width="17.5703125" style="2" customWidth="1"/>
    <col min="6401" max="6644" width="9.140625" style="2"/>
    <col min="6645" max="6645" width="3.5703125" style="2" customWidth="1"/>
    <col min="6646" max="6646" width="96.85546875" style="2" customWidth="1"/>
    <col min="6647" max="6647" width="30.85546875" style="2" customWidth="1"/>
    <col min="6648" max="6648" width="12.5703125" style="2" customWidth="1"/>
    <col min="6649" max="6649" width="5.140625" style="2" customWidth="1"/>
    <col min="6650" max="6650" width="9.140625" style="2"/>
    <col min="6651" max="6651" width="4.85546875" style="2" customWidth="1"/>
    <col min="6652" max="6652" width="30.5703125" style="2" customWidth="1"/>
    <col min="6653" max="6653" width="33.85546875" style="2" customWidth="1"/>
    <col min="6654" max="6654" width="5.140625" style="2" customWidth="1"/>
    <col min="6655" max="6656" width="17.5703125" style="2" customWidth="1"/>
    <col min="6657" max="6900" width="9.140625" style="2"/>
    <col min="6901" max="6901" width="3.5703125" style="2" customWidth="1"/>
    <col min="6902" max="6902" width="96.85546875" style="2" customWidth="1"/>
    <col min="6903" max="6903" width="30.85546875" style="2" customWidth="1"/>
    <col min="6904" max="6904" width="12.5703125" style="2" customWidth="1"/>
    <col min="6905" max="6905" width="5.140625" style="2" customWidth="1"/>
    <col min="6906" max="6906" width="9.140625" style="2"/>
    <col min="6907" max="6907" width="4.85546875" style="2" customWidth="1"/>
    <col min="6908" max="6908" width="30.5703125" style="2" customWidth="1"/>
    <col min="6909" max="6909" width="33.85546875" style="2" customWidth="1"/>
    <col min="6910" max="6910" width="5.140625" style="2" customWidth="1"/>
    <col min="6911" max="6912" width="17.5703125" style="2" customWidth="1"/>
    <col min="6913" max="7156" width="9.140625" style="2"/>
    <col min="7157" max="7157" width="3.5703125" style="2" customWidth="1"/>
    <col min="7158" max="7158" width="96.85546875" style="2" customWidth="1"/>
    <col min="7159" max="7159" width="30.85546875" style="2" customWidth="1"/>
    <col min="7160" max="7160" width="12.5703125" style="2" customWidth="1"/>
    <col min="7161" max="7161" width="5.140625" style="2" customWidth="1"/>
    <col min="7162" max="7162" width="9.140625" style="2"/>
    <col min="7163" max="7163" width="4.85546875" style="2" customWidth="1"/>
    <col min="7164" max="7164" width="30.5703125" style="2" customWidth="1"/>
    <col min="7165" max="7165" width="33.85546875" style="2" customWidth="1"/>
    <col min="7166" max="7166" width="5.140625" style="2" customWidth="1"/>
    <col min="7167" max="7168" width="17.5703125" style="2" customWidth="1"/>
    <col min="7169" max="7412" width="9.140625" style="2"/>
    <col min="7413" max="7413" width="3.5703125" style="2" customWidth="1"/>
    <col min="7414" max="7414" width="96.85546875" style="2" customWidth="1"/>
    <col min="7415" max="7415" width="30.85546875" style="2" customWidth="1"/>
    <col min="7416" max="7416" width="12.5703125" style="2" customWidth="1"/>
    <col min="7417" max="7417" width="5.140625" style="2" customWidth="1"/>
    <col min="7418" max="7418" width="9.140625" style="2"/>
    <col min="7419" max="7419" width="4.85546875" style="2" customWidth="1"/>
    <col min="7420" max="7420" width="30.5703125" style="2" customWidth="1"/>
    <col min="7421" max="7421" width="33.85546875" style="2" customWidth="1"/>
    <col min="7422" max="7422" width="5.140625" style="2" customWidth="1"/>
    <col min="7423" max="7424" width="17.5703125" style="2" customWidth="1"/>
    <col min="7425" max="7668" width="9.140625" style="2"/>
    <col min="7669" max="7669" width="3.5703125" style="2" customWidth="1"/>
    <col min="7670" max="7670" width="96.85546875" style="2" customWidth="1"/>
    <col min="7671" max="7671" width="30.85546875" style="2" customWidth="1"/>
    <col min="7672" max="7672" width="12.5703125" style="2" customWidth="1"/>
    <col min="7673" max="7673" width="5.140625" style="2" customWidth="1"/>
    <col min="7674" max="7674" width="9.140625" style="2"/>
    <col min="7675" max="7675" width="4.85546875" style="2" customWidth="1"/>
    <col min="7676" max="7676" width="30.5703125" style="2" customWidth="1"/>
    <col min="7677" max="7677" width="33.85546875" style="2" customWidth="1"/>
    <col min="7678" max="7678" width="5.140625" style="2" customWidth="1"/>
    <col min="7679" max="7680" width="17.5703125" style="2" customWidth="1"/>
    <col min="7681" max="7924" width="9.140625" style="2"/>
    <col min="7925" max="7925" width="3.5703125" style="2" customWidth="1"/>
    <col min="7926" max="7926" width="96.85546875" style="2" customWidth="1"/>
    <col min="7927" max="7927" width="30.85546875" style="2" customWidth="1"/>
    <col min="7928" max="7928" width="12.5703125" style="2" customWidth="1"/>
    <col min="7929" max="7929" width="5.140625" style="2" customWidth="1"/>
    <col min="7930" max="7930" width="9.140625" style="2"/>
    <col min="7931" max="7931" width="4.85546875" style="2" customWidth="1"/>
    <col min="7932" max="7932" width="30.5703125" style="2" customWidth="1"/>
    <col min="7933" max="7933" width="33.85546875" style="2" customWidth="1"/>
    <col min="7934" max="7934" width="5.140625" style="2" customWidth="1"/>
    <col min="7935" max="7936" width="17.5703125" style="2" customWidth="1"/>
    <col min="7937" max="8180" width="9.140625" style="2"/>
    <col min="8181" max="8181" width="3.5703125" style="2" customWidth="1"/>
    <col min="8182" max="8182" width="96.85546875" style="2" customWidth="1"/>
    <col min="8183" max="8183" width="30.85546875" style="2" customWidth="1"/>
    <col min="8184" max="8184" width="12.5703125" style="2" customWidth="1"/>
    <col min="8185" max="8185" width="5.140625" style="2" customWidth="1"/>
    <col min="8186" max="8186" width="9.140625" style="2"/>
    <col min="8187" max="8187" width="4.85546875" style="2" customWidth="1"/>
    <col min="8188" max="8188" width="30.5703125" style="2" customWidth="1"/>
    <col min="8189" max="8189" width="33.85546875" style="2" customWidth="1"/>
    <col min="8190" max="8190" width="5.140625" style="2" customWidth="1"/>
    <col min="8191" max="8192" width="17.5703125" style="2" customWidth="1"/>
    <col min="8193" max="8436" width="9.140625" style="2"/>
    <col min="8437" max="8437" width="3.5703125" style="2" customWidth="1"/>
    <col min="8438" max="8438" width="96.85546875" style="2" customWidth="1"/>
    <col min="8439" max="8439" width="30.85546875" style="2" customWidth="1"/>
    <col min="8440" max="8440" width="12.5703125" style="2" customWidth="1"/>
    <col min="8441" max="8441" width="5.140625" style="2" customWidth="1"/>
    <col min="8442" max="8442" width="9.140625" style="2"/>
    <col min="8443" max="8443" width="4.85546875" style="2" customWidth="1"/>
    <col min="8444" max="8444" width="30.5703125" style="2" customWidth="1"/>
    <col min="8445" max="8445" width="33.85546875" style="2" customWidth="1"/>
    <col min="8446" max="8446" width="5.140625" style="2" customWidth="1"/>
    <col min="8447" max="8448" width="17.5703125" style="2" customWidth="1"/>
    <col min="8449" max="8692" width="9.140625" style="2"/>
    <col min="8693" max="8693" width="3.5703125" style="2" customWidth="1"/>
    <col min="8694" max="8694" width="96.85546875" style="2" customWidth="1"/>
    <col min="8695" max="8695" width="30.85546875" style="2" customWidth="1"/>
    <col min="8696" max="8696" width="12.5703125" style="2" customWidth="1"/>
    <col min="8697" max="8697" width="5.140625" style="2" customWidth="1"/>
    <col min="8698" max="8698" width="9.140625" style="2"/>
    <col min="8699" max="8699" width="4.85546875" style="2" customWidth="1"/>
    <col min="8700" max="8700" width="30.5703125" style="2" customWidth="1"/>
    <col min="8701" max="8701" width="33.85546875" style="2" customWidth="1"/>
    <col min="8702" max="8702" width="5.140625" style="2" customWidth="1"/>
    <col min="8703" max="8704" width="17.5703125" style="2" customWidth="1"/>
    <col min="8705" max="8948" width="9.140625" style="2"/>
    <col min="8949" max="8949" width="3.5703125" style="2" customWidth="1"/>
    <col min="8950" max="8950" width="96.85546875" style="2" customWidth="1"/>
    <col min="8951" max="8951" width="30.85546875" style="2" customWidth="1"/>
    <col min="8952" max="8952" width="12.5703125" style="2" customWidth="1"/>
    <col min="8953" max="8953" width="5.140625" style="2" customWidth="1"/>
    <col min="8954" max="8954" width="9.140625" style="2"/>
    <col min="8955" max="8955" width="4.85546875" style="2" customWidth="1"/>
    <col min="8956" max="8956" width="30.5703125" style="2" customWidth="1"/>
    <col min="8957" max="8957" width="33.85546875" style="2" customWidth="1"/>
    <col min="8958" max="8958" width="5.140625" style="2" customWidth="1"/>
    <col min="8959" max="8960" width="17.5703125" style="2" customWidth="1"/>
    <col min="8961" max="9204" width="9.140625" style="2"/>
    <col min="9205" max="9205" width="3.5703125" style="2" customWidth="1"/>
    <col min="9206" max="9206" width="96.85546875" style="2" customWidth="1"/>
    <col min="9207" max="9207" width="30.85546875" style="2" customWidth="1"/>
    <col min="9208" max="9208" width="12.5703125" style="2" customWidth="1"/>
    <col min="9209" max="9209" width="5.140625" style="2" customWidth="1"/>
    <col min="9210" max="9210" width="9.140625" style="2"/>
    <col min="9211" max="9211" width="4.85546875" style="2" customWidth="1"/>
    <col min="9212" max="9212" width="30.5703125" style="2" customWidth="1"/>
    <col min="9213" max="9213" width="33.85546875" style="2" customWidth="1"/>
    <col min="9214" max="9214" width="5.140625" style="2" customWidth="1"/>
    <col min="9215" max="9216" width="17.5703125" style="2" customWidth="1"/>
    <col min="9217" max="9460" width="9.140625" style="2"/>
    <col min="9461" max="9461" width="3.5703125" style="2" customWidth="1"/>
    <col min="9462" max="9462" width="96.85546875" style="2" customWidth="1"/>
    <col min="9463" max="9463" width="30.85546875" style="2" customWidth="1"/>
    <col min="9464" max="9464" width="12.5703125" style="2" customWidth="1"/>
    <col min="9465" max="9465" width="5.140625" style="2" customWidth="1"/>
    <col min="9466" max="9466" width="9.140625" style="2"/>
    <col min="9467" max="9467" width="4.85546875" style="2" customWidth="1"/>
    <col min="9468" max="9468" width="30.5703125" style="2" customWidth="1"/>
    <col min="9469" max="9469" width="33.85546875" style="2" customWidth="1"/>
    <col min="9470" max="9470" width="5.140625" style="2" customWidth="1"/>
    <col min="9471" max="9472" width="17.5703125" style="2" customWidth="1"/>
    <col min="9473" max="9716" width="9.140625" style="2"/>
    <col min="9717" max="9717" width="3.5703125" style="2" customWidth="1"/>
    <col min="9718" max="9718" width="96.85546875" style="2" customWidth="1"/>
    <col min="9719" max="9719" width="30.85546875" style="2" customWidth="1"/>
    <col min="9720" max="9720" width="12.5703125" style="2" customWidth="1"/>
    <col min="9721" max="9721" width="5.140625" style="2" customWidth="1"/>
    <col min="9722" max="9722" width="9.140625" style="2"/>
    <col min="9723" max="9723" width="4.85546875" style="2" customWidth="1"/>
    <col min="9724" max="9724" width="30.5703125" style="2" customWidth="1"/>
    <col min="9725" max="9725" width="33.85546875" style="2" customWidth="1"/>
    <col min="9726" max="9726" width="5.140625" style="2" customWidth="1"/>
    <col min="9727" max="9728" width="17.5703125" style="2" customWidth="1"/>
    <col min="9729" max="9972" width="9.140625" style="2"/>
    <col min="9973" max="9973" width="3.5703125" style="2" customWidth="1"/>
    <col min="9974" max="9974" width="96.85546875" style="2" customWidth="1"/>
    <col min="9975" max="9975" width="30.85546875" style="2" customWidth="1"/>
    <col min="9976" max="9976" width="12.5703125" style="2" customWidth="1"/>
    <col min="9977" max="9977" width="5.140625" style="2" customWidth="1"/>
    <col min="9978" max="9978" width="9.140625" style="2"/>
    <col min="9979" max="9979" width="4.85546875" style="2" customWidth="1"/>
    <col min="9980" max="9980" width="30.5703125" style="2" customWidth="1"/>
    <col min="9981" max="9981" width="33.85546875" style="2" customWidth="1"/>
    <col min="9982" max="9982" width="5.140625" style="2" customWidth="1"/>
    <col min="9983" max="9984" width="17.5703125" style="2" customWidth="1"/>
    <col min="9985" max="10228" width="9.140625" style="2"/>
    <col min="10229" max="10229" width="3.5703125" style="2" customWidth="1"/>
    <col min="10230" max="10230" width="96.85546875" style="2" customWidth="1"/>
    <col min="10231" max="10231" width="30.85546875" style="2" customWidth="1"/>
    <col min="10232" max="10232" width="12.5703125" style="2" customWidth="1"/>
    <col min="10233" max="10233" width="5.140625" style="2" customWidth="1"/>
    <col min="10234" max="10234" width="9.140625" style="2"/>
    <col min="10235" max="10235" width="4.85546875" style="2" customWidth="1"/>
    <col min="10236" max="10236" width="30.5703125" style="2" customWidth="1"/>
    <col min="10237" max="10237" width="33.85546875" style="2" customWidth="1"/>
    <col min="10238" max="10238" width="5.140625" style="2" customWidth="1"/>
    <col min="10239" max="10240" width="17.5703125" style="2" customWidth="1"/>
    <col min="10241" max="10484" width="9.140625" style="2"/>
    <col min="10485" max="10485" width="3.5703125" style="2" customWidth="1"/>
    <col min="10486" max="10486" width="96.85546875" style="2" customWidth="1"/>
    <col min="10487" max="10487" width="30.85546875" style="2" customWidth="1"/>
    <col min="10488" max="10488" width="12.5703125" style="2" customWidth="1"/>
    <col min="10489" max="10489" width="5.140625" style="2" customWidth="1"/>
    <col min="10490" max="10490" width="9.140625" style="2"/>
    <col min="10491" max="10491" width="4.85546875" style="2" customWidth="1"/>
    <col min="10492" max="10492" width="30.5703125" style="2" customWidth="1"/>
    <col min="10493" max="10493" width="33.85546875" style="2" customWidth="1"/>
    <col min="10494" max="10494" width="5.140625" style="2" customWidth="1"/>
    <col min="10495" max="10496" width="17.5703125" style="2" customWidth="1"/>
    <col min="10497" max="10740" width="9.140625" style="2"/>
    <col min="10741" max="10741" width="3.5703125" style="2" customWidth="1"/>
    <col min="10742" max="10742" width="96.85546875" style="2" customWidth="1"/>
    <col min="10743" max="10743" width="30.85546875" style="2" customWidth="1"/>
    <col min="10744" max="10744" width="12.5703125" style="2" customWidth="1"/>
    <col min="10745" max="10745" width="5.140625" style="2" customWidth="1"/>
    <col min="10746" max="10746" width="9.140625" style="2"/>
    <col min="10747" max="10747" width="4.85546875" style="2" customWidth="1"/>
    <col min="10748" max="10748" width="30.5703125" style="2" customWidth="1"/>
    <col min="10749" max="10749" width="33.85546875" style="2" customWidth="1"/>
    <col min="10750" max="10750" width="5.140625" style="2" customWidth="1"/>
    <col min="10751" max="10752" width="17.5703125" style="2" customWidth="1"/>
    <col min="10753" max="10996" width="9.140625" style="2"/>
    <col min="10997" max="10997" width="3.5703125" style="2" customWidth="1"/>
    <col min="10998" max="10998" width="96.85546875" style="2" customWidth="1"/>
    <col min="10999" max="10999" width="30.85546875" style="2" customWidth="1"/>
    <col min="11000" max="11000" width="12.5703125" style="2" customWidth="1"/>
    <col min="11001" max="11001" width="5.140625" style="2" customWidth="1"/>
    <col min="11002" max="11002" width="9.140625" style="2"/>
    <col min="11003" max="11003" width="4.85546875" style="2" customWidth="1"/>
    <col min="11004" max="11004" width="30.5703125" style="2" customWidth="1"/>
    <col min="11005" max="11005" width="33.85546875" style="2" customWidth="1"/>
    <col min="11006" max="11006" width="5.140625" style="2" customWidth="1"/>
    <col min="11007" max="11008" width="17.5703125" style="2" customWidth="1"/>
    <col min="11009" max="11252" width="9.140625" style="2"/>
    <col min="11253" max="11253" width="3.5703125" style="2" customWidth="1"/>
    <col min="11254" max="11254" width="96.85546875" style="2" customWidth="1"/>
    <col min="11255" max="11255" width="30.85546875" style="2" customWidth="1"/>
    <col min="11256" max="11256" width="12.5703125" style="2" customWidth="1"/>
    <col min="11257" max="11257" width="5.140625" style="2" customWidth="1"/>
    <col min="11258" max="11258" width="9.140625" style="2"/>
    <col min="11259" max="11259" width="4.85546875" style="2" customWidth="1"/>
    <col min="11260" max="11260" width="30.5703125" style="2" customWidth="1"/>
    <col min="11261" max="11261" width="33.85546875" style="2" customWidth="1"/>
    <col min="11262" max="11262" width="5.140625" style="2" customWidth="1"/>
    <col min="11263" max="11264" width="17.5703125" style="2" customWidth="1"/>
    <col min="11265" max="11508" width="9.140625" style="2"/>
    <col min="11509" max="11509" width="3.5703125" style="2" customWidth="1"/>
    <col min="11510" max="11510" width="96.85546875" style="2" customWidth="1"/>
    <col min="11511" max="11511" width="30.85546875" style="2" customWidth="1"/>
    <col min="11512" max="11512" width="12.5703125" style="2" customWidth="1"/>
    <col min="11513" max="11513" width="5.140625" style="2" customWidth="1"/>
    <col min="11514" max="11514" width="9.140625" style="2"/>
    <col min="11515" max="11515" width="4.85546875" style="2" customWidth="1"/>
    <col min="11516" max="11516" width="30.5703125" style="2" customWidth="1"/>
    <col min="11517" max="11517" width="33.85546875" style="2" customWidth="1"/>
    <col min="11518" max="11518" width="5.140625" style="2" customWidth="1"/>
    <col min="11519" max="11520" width="17.5703125" style="2" customWidth="1"/>
    <col min="11521" max="11764" width="9.140625" style="2"/>
    <col min="11765" max="11765" width="3.5703125" style="2" customWidth="1"/>
    <col min="11766" max="11766" width="96.85546875" style="2" customWidth="1"/>
    <col min="11767" max="11767" width="30.85546875" style="2" customWidth="1"/>
    <col min="11768" max="11768" width="12.5703125" style="2" customWidth="1"/>
    <col min="11769" max="11769" width="5.140625" style="2" customWidth="1"/>
    <col min="11770" max="11770" width="9.140625" style="2"/>
    <col min="11771" max="11771" width="4.85546875" style="2" customWidth="1"/>
    <col min="11772" max="11772" width="30.5703125" style="2" customWidth="1"/>
    <col min="11773" max="11773" width="33.85546875" style="2" customWidth="1"/>
    <col min="11774" max="11774" width="5.140625" style="2" customWidth="1"/>
    <col min="11775" max="11776" width="17.5703125" style="2" customWidth="1"/>
    <col min="11777" max="12020" width="9.140625" style="2"/>
    <col min="12021" max="12021" width="3.5703125" style="2" customWidth="1"/>
    <col min="12022" max="12022" width="96.85546875" style="2" customWidth="1"/>
    <col min="12023" max="12023" width="30.85546875" style="2" customWidth="1"/>
    <col min="12024" max="12024" width="12.5703125" style="2" customWidth="1"/>
    <col min="12025" max="12025" width="5.140625" style="2" customWidth="1"/>
    <col min="12026" max="12026" width="9.140625" style="2"/>
    <col min="12027" max="12027" width="4.85546875" style="2" customWidth="1"/>
    <col min="12028" max="12028" width="30.5703125" style="2" customWidth="1"/>
    <col min="12029" max="12029" width="33.85546875" style="2" customWidth="1"/>
    <col min="12030" max="12030" width="5.140625" style="2" customWidth="1"/>
    <col min="12031" max="12032" width="17.5703125" style="2" customWidth="1"/>
    <col min="12033" max="12276" width="9.140625" style="2"/>
    <col min="12277" max="12277" width="3.5703125" style="2" customWidth="1"/>
    <col min="12278" max="12278" width="96.85546875" style="2" customWidth="1"/>
    <col min="12279" max="12279" width="30.85546875" style="2" customWidth="1"/>
    <col min="12280" max="12280" width="12.5703125" style="2" customWidth="1"/>
    <col min="12281" max="12281" width="5.140625" style="2" customWidth="1"/>
    <col min="12282" max="12282" width="9.140625" style="2"/>
    <col min="12283" max="12283" width="4.85546875" style="2" customWidth="1"/>
    <col min="12284" max="12284" width="30.5703125" style="2" customWidth="1"/>
    <col min="12285" max="12285" width="33.85546875" style="2" customWidth="1"/>
    <col min="12286" max="12286" width="5.140625" style="2" customWidth="1"/>
    <col min="12287" max="12288" width="17.5703125" style="2" customWidth="1"/>
    <col min="12289" max="12532" width="9.140625" style="2"/>
    <col min="12533" max="12533" width="3.5703125" style="2" customWidth="1"/>
    <col min="12534" max="12534" width="96.85546875" style="2" customWidth="1"/>
    <col min="12535" max="12535" width="30.85546875" style="2" customWidth="1"/>
    <col min="12536" max="12536" width="12.5703125" style="2" customWidth="1"/>
    <col min="12537" max="12537" width="5.140625" style="2" customWidth="1"/>
    <col min="12538" max="12538" width="9.140625" style="2"/>
    <col min="12539" max="12539" width="4.85546875" style="2" customWidth="1"/>
    <col min="12540" max="12540" width="30.5703125" style="2" customWidth="1"/>
    <col min="12541" max="12541" width="33.85546875" style="2" customWidth="1"/>
    <col min="12542" max="12542" width="5.140625" style="2" customWidth="1"/>
    <col min="12543" max="12544" width="17.5703125" style="2" customWidth="1"/>
    <col min="12545" max="12788" width="9.140625" style="2"/>
    <col min="12789" max="12789" width="3.5703125" style="2" customWidth="1"/>
    <col min="12790" max="12790" width="96.85546875" style="2" customWidth="1"/>
    <col min="12791" max="12791" width="30.85546875" style="2" customWidth="1"/>
    <col min="12792" max="12792" width="12.5703125" style="2" customWidth="1"/>
    <col min="12793" max="12793" width="5.140625" style="2" customWidth="1"/>
    <col min="12794" max="12794" width="9.140625" style="2"/>
    <col min="12795" max="12795" width="4.85546875" style="2" customWidth="1"/>
    <col min="12796" max="12796" width="30.5703125" style="2" customWidth="1"/>
    <col min="12797" max="12797" width="33.85546875" style="2" customWidth="1"/>
    <col min="12798" max="12798" width="5.140625" style="2" customWidth="1"/>
    <col min="12799" max="12800" width="17.5703125" style="2" customWidth="1"/>
    <col min="12801" max="13044" width="9.140625" style="2"/>
    <col min="13045" max="13045" width="3.5703125" style="2" customWidth="1"/>
    <col min="13046" max="13046" width="96.85546875" style="2" customWidth="1"/>
    <col min="13047" max="13047" width="30.85546875" style="2" customWidth="1"/>
    <col min="13048" max="13048" width="12.5703125" style="2" customWidth="1"/>
    <col min="13049" max="13049" width="5.140625" style="2" customWidth="1"/>
    <col min="13050" max="13050" width="9.140625" style="2"/>
    <col min="13051" max="13051" width="4.85546875" style="2" customWidth="1"/>
    <col min="13052" max="13052" width="30.5703125" style="2" customWidth="1"/>
    <col min="13053" max="13053" width="33.85546875" style="2" customWidth="1"/>
    <col min="13054" max="13054" width="5.140625" style="2" customWidth="1"/>
    <col min="13055" max="13056" width="17.5703125" style="2" customWidth="1"/>
    <col min="13057" max="13300" width="9.140625" style="2"/>
    <col min="13301" max="13301" width="3.5703125" style="2" customWidth="1"/>
    <col min="13302" max="13302" width="96.85546875" style="2" customWidth="1"/>
    <col min="13303" max="13303" width="30.85546875" style="2" customWidth="1"/>
    <col min="13304" max="13304" width="12.5703125" style="2" customWidth="1"/>
    <col min="13305" max="13305" width="5.140625" style="2" customWidth="1"/>
    <col min="13306" max="13306" width="9.140625" style="2"/>
    <col min="13307" max="13307" width="4.85546875" style="2" customWidth="1"/>
    <col min="13308" max="13308" width="30.5703125" style="2" customWidth="1"/>
    <col min="13309" max="13309" width="33.85546875" style="2" customWidth="1"/>
    <col min="13310" max="13310" width="5.140625" style="2" customWidth="1"/>
    <col min="13311" max="13312" width="17.5703125" style="2" customWidth="1"/>
    <col min="13313" max="13556" width="9.140625" style="2"/>
    <col min="13557" max="13557" width="3.5703125" style="2" customWidth="1"/>
    <col min="13558" max="13558" width="96.85546875" style="2" customWidth="1"/>
    <col min="13559" max="13559" width="30.85546875" style="2" customWidth="1"/>
    <col min="13560" max="13560" width="12.5703125" style="2" customWidth="1"/>
    <col min="13561" max="13561" width="5.140625" style="2" customWidth="1"/>
    <col min="13562" max="13562" width="9.140625" style="2"/>
    <col min="13563" max="13563" width="4.85546875" style="2" customWidth="1"/>
    <col min="13564" max="13564" width="30.5703125" style="2" customWidth="1"/>
    <col min="13565" max="13565" width="33.85546875" style="2" customWidth="1"/>
    <col min="13566" max="13566" width="5.140625" style="2" customWidth="1"/>
    <col min="13567" max="13568" width="17.5703125" style="2" customWidth="1"/>
    <col min="13569" max="13812" width="9.140625" style="2"/>
    <col min="13813" max="13813" width="3.5703125" style="2" customWidth="1"/>
    <col min="13814" max="13814" width="96.85546875" style="2" customWidth="1"/>
    <col min="13815" max="13815" width="30.85546875" style="2" customWidth="1"/>
    <col min="13816" max="13816" width="12.5703125" style="2" customWidth="1"/>
    <col min="13817" max="13817" width="5.140625" style="2" customWidth="1"/>
    <col min="13818" max="13818" width="9.140625" style="2"/>
    <col min="13819" max="13819" width="4.85546875" style="2" customWidth="1"/>
    <col min="13820" max="13820" width="30.5703125" style="2" customWidth="1"/>
    <col min="13821" max="13821" width="33.85546875" style="2" customWidth="1"/>
    <col min="13822" max="13822" width="5.140625" style="2" customWidth="1"/>
    <col min="13823" max="13824" width="17.5703125" style="2" customWidth="1"/>
    <col min="13825" max="14068" width="9.140625" style="2"/>
    <col min="14069" max="14069" width="3.5703125" style="2" customWidth="1"/>
    <col min="14070" max="14070" width="96.85546875" style="2" customWidth="1"/>
    <col min="14071" max="14071" width="30.85546875" style="2" customWidth="1"/>
    <col min="14072" max="14072" width="12.5703125" style="2" customWidth="1"/>
    <col min="14073" max="14073" width="5.140625" style="2" customWidth="1"/>
    <col min="14074" max="14074" width="9.140625" style="2"/>
    <col min="14075" max="14075" width="4.85546875" style="2" customWidth="1"/>
    <col min="14076" max="14076" width="30.5703125" style="2" customWidth="1"/>
    <col min="14077" max="14077" width="33.85546875" style="2" customWidth="1"/>
    <col min="14078" max="14078" width="5.140625" style="2" customWidth="1"/>
    <col min="14079" max="14080" width="17.5703125" style="2" customWidth="1"/>
    <col min="14081" max="14324" width="9.140625" style="2"/>
    <col min="14325" max="14325" width="3.5703125" style="2" customWidth="1"/>
    <col min="14326" max="14326" width="96.85546875" style="2" customWidth="1"/>
    <col min="14327" max="14327" width="30.85546875" style="2" customWidth="1"/>
    <col min="14328" max="14328" width="12.5703125" style="2" customWidth="1"/>
    <col min="14329" max="14329" width="5.140625" style="2" customWidth="1"/>
    <col min="14330" max="14330" width="9.140625" style="2"/>
    <col min="14331" max="14331" width="4.85546875" style="2" customWidth="1"/>
    <col min="14332" max="14332" width="30.5703125" style="2" customWidth="1"/>
    <col min="14333" max="14333" width="33.85546875" style="2" customWidth="1"/>
    <col min="14334" max="14334" width="5.140625" style="2" customWidth="1"/>
    <col min="14335" max="14336" width="17.5703125" style="2" customWidth="1"/>
    <col min="14337" max="14580" width="9.140625" style="2"/>
    <col min="14581" max="14581" width="3.5703125" style="2" customWidth="1"/>
    <col min="14582" max="14582" width="96.85546875" style="2" customWidth="1"/>
    <col min="14583" max="14583" width="30.85546875" style="2" customWidth="1"/>
    <col min="14584" max="14584" width="12.5703125" style="2" customWidth="1"/>
    <col min="14585" max="14585" width="5.140625" style="2" customWidth="1"/>
    <col min="14586" max="14586" width="9.140625" style="2"/>
    <col min="14587" max="14587" width="4.85546875" style="2" customWidth="1"/>
    <col min="14588" max="14588" width="30.5703125" style="2" customWidth="1"/>
    <col min="14589" max="14589" width="33.85546875" style="2" customWidth="1"/>
    <col min="14590" max="14590" width="5.140625" style="2" customWidth="1"/>
    <col min="14591" max="14592" width="17.5703125" style="2" customWidth="1"/>
    <col min="14593" max="14836" width="9.140625" style="2"/>
    <col min="14837" max="14837" width="3.5703125" style="2" customWidth="1"/>
    <col min="14838" max="14838" width="96.85546875" style="2" customWidth="1"/>
    <col min="14839" max="14839" width="30.85546875" style="2" customWidth="1"/>
    <col min="14840" max="14840" width="12.5703125" style="2" customWidth="1"/>
    <col min="14841" max="14841" width="5.140625" style="2" customWidth="1"/>
    <col min="14842" max="14842" width="9.140625" style="2"/>
    <col min="14843" max="14843" width="4.85546875" style="2" customWidth="1"/>
    <col min="14844" max="14844" width="30.5703125" style="2" customWidth="1"/>
    <col min="14845" max="14845" width="33.85546875" style="2" customWidth="1"/>
    <col min="14846" max="14846" width="5.140625" style="2" customWidth="1"/>
    <col min="14847" max="14848" width="17.5703125" style="2" customWidth="1"/>
    <col min="14849" max="15092" width="9.140625" style="2"/>
    <col min="15093" max="15093" width="3.5703125" style="2" customWidth="1"/>
    <col min="15094" max="15094" width="96.85546875" style="2" customWidth="1"/>
    <col min="15095" max="15095" width="30.85546875" style="2" customWidth="1"/>
    <col min="15096" max="15096" width="12.5703125" style="2" customWidth="1"/>
    <col min="15097" max="15097" width="5.140625" style="2" customWidth="1"/>
    <col min="15098" max="15098" width="9.140625" style="2"/>
    <col min="15099" max="15099" width="4.85546875" style="2" customWidth="1"/>
    <col min="15100" max="15100" width="30.5703125" style="2" customWidth="1"/>
    <col min="15101" max="15101" width="33.85546875" style="2" customWidth="1"/>
    <col min="15102" max="15102" width="5.140625" style="2" customWidth="1"/>
    <col min="15103" max="15104" width="17.5703125" style="2" customWidth="1"/>
    <col min="15105" max="15348" width="9.140625" style="2"/>
    <col min="15349" max="15349" width="3.5703125" style="2" customWidth="1"/>
    <col min="15350" max="15350" width="96.85546875" style="2" customWidth="1"/>
    <col min="15351" max="15351" width="30.85546875" style="2" customWidth="1"/>
    <col min="15352" max="15352" width="12.5703125" style="2" customWidth="1"/>
    <col min="15353" max="15353" width="5.140625" style="2" customWidth="1"/>
    <col min="15354" max="15354" width="9.140625" style="2"/>
    <col min="15355" max="15355" width="4.85546875" style="2" customWidth="1"/>
    <col min="15356" max="15356" width="30.5703125" style="2" customWidth="1"/>
    <col min="15357" max="15357" width="33.85546875" style="2" customWidth="1"/>
    <col min="15358" max="15358" width="5.140625" style="2" customWidth="1"/>
    <col min="15359" max="15360" width="17.5703125" style="2" customWidth="1"/>
    <col min="15361" max="15604" width="9.140625" style="2"/>
    <col min="15605" max="15605" width="3.5703125" style="2" customWidth="1"/>
    <col min="15606" max="15606" width="96.85546875" style="2" customWidth="1"/>
    <col min="15607" max="15607" width="30.85546875" style="2" customWidth="1"/>
    <col min="15608" max="15608" width="12.5703125" style="2" customWidth="1"/>
    <col min="15609" max="15609" width="5.140625" style="2" customWidth="1"/>
    <col min="15610" max="15610" width="9.140625" style="2"/>
    <col min="15611" max="15611" width="4.85546875" style="2" customWidth="1"/>
    <col min="15612" max="15612" width="30.5703125" style="2" customWidth="1"/>
    <col min="15613" max="15613" width="33.85546875" style="2" customWidth="1"/>
    <col min="15614" max="15614" width="5.140625" style="2" customWidth="1"/>
    <col min="15615" max="15616" width="17.5703125" style="2" customWidth="1"/>
    <col min="15617" max="15860" width="9.140625" style="2"/>
    <col min="15861" max="15861" width="3.5703125" style="2" customWidth="1"/>
    <col min="15862" max="15862" width="96.85546875" style="2" customWidth="1"/>
    <col min="15863" max="15863" width="30.85546875" style="2" customWidth="1"/>
    <col min="15864" max="15864" width="12.5703125" style="2" customWidth="1"/>
    <col min="15865" max="15865" width="5.140625" style="2" customWidth="1"/>
    <col min="15866" max="15866" width="9.140625" style="2"/>
    <col min="15867" max="15867" width="4.85546875" style="2" customWidth="1"/>
    <col min="15868" max="15868" width="30.5703125" style="2" customWidth="1"/>
    <col min="15869" max="15869" width="33.85546875" style="2" customWidth="1"/>
    <col min="15870" max="15870" width="5.140625" style="2" customWidth="1"/>
    <col min="15871" max="15872" width="17.5703125" style="2" customWidth="1"/>
    <col min="15873" max="16116" width="9.140625" style="2"/>
    <col min="16117" max="16117" width="3.5703125" style="2" customWidth="1"/>
    <col min="16118" max="16118" width="96.85546875" style="2" customWidth="1"/>
    <col min="16119" max="16119" width="30.85546875" style="2" customWidth="1"/>
    <col min="16120" max="16120" width="12.5703125" style="2" customWidth="1"/>
    <col min="16121" max="16121" width="5.140625" style="2" customWidth="1"/>
    <col min="16122" max="16122" width="9.140625" style="2"/>
    <col min="16123" max="16123" width="4.85546875" style="2" customWidth="1"/>
    <col min="16124" max="16124" width="30.5703125" style="2" customWidth="1"/>
    <col min="16125" max="16125" width="33.85546875" style="2" customWidth="1"/>
    <col min="16126" max="16126" width="5.140625" style="2" customWidth="1"/>
    <col min="16127" max="16128" width="17.5703125" style="2" customWidth="1"/>
    <col min="16129"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[9]И1!D13</f>
        <v>Субъект Российской Федерации</v>
      </c>
      <c r="C4" s="10" t="str">
        <f>[9]И1!E13</f>
        <v>Новосибирская область</v>
      </c>
    </row>
    <row r="5" spans="1:3" ht="38.25" x14ac:dyDescent="0.2">
      <c r="A5" s="8"/>
      <c r="B5" s="9" t="str">
        <f>[9]И1!D14</f>
        <v>Тип муниципального образования (выберите из списка)</v>
      </c>
      <c r="C5" s="10" t="str">
        <f>[9]И1!E14</f>
        <v>село Егорьевское, Маслянинский муниципальный район</v>
      </c>
    </row>
    <row r="6" spans="1:3" x14ac:dyDescent="0.2">
      <c r="A6" s="8"/>
      <c r="B6" s="9" t="str">
        <f>IF([9]И1!E15="","",[9]И1!D15)</f>
        <v/>
      </c>
      <c r="C6" s="10" t="str">
        <f>IF([9]И1!E15="","",[9]И1!E15)</f>
        <v/>
      </c>
    </row>
    <row r="7" spans="1:3" x14ac:dyDescent="0.2">
      <c r="A7" s="8"/>
      <c r="B7" s="9" t="str">
        <f>[9]И1!D16</f>
        <v>Код ОКТМО</v>
      </c>
      <c r="C7" s="11" t="str">
        <f>[9]И1!E16</f>
        <v>50636419101</v>
      </c>
    </row>
    <row r="8" spans="1:3" x14ac:dyDescent="0.2">
      <c r="A8" s="8"/>
      <c r="B8" s="12" t="str">
        <f>[9]И1!D17</f>
        <v>Система теплоснабжения</v>
      </c>
      <c r="C8" s="13">
        <f>[9]И1!E17</f>
        <v>0</v>
      </c>
    </row>
    <row r="9" spans="1:3" x14ac:dyDescent="0.2">
      <c r="A9" s="8"/>
      <c r="B9" s="9" t="str">
        <f>[9]И1!D8</f>
        <v>Период регулирования (i)-й</v>
      </c>
      <c r="C9" s="14">
        <f>[9]И1!E8</f>
        <v>2024</v>
      </c>
    </row>
    <row r="10" spans="1:3" x14ac:dyDescent="0.2">
      <c r="A10" s="8"/>
      <c r="B10" s="9" t="str">
        <f>[9]И1!D9</f>
        <v>Период регулирования (i-1)-й</v>
      </c>
      <c r="C10" s="14">
        <f>[9]И1!E9</f>
        <v>2023</v>
      </c>
    </row>
    <row r="11" spans="1:3" x14ac:dyDescent="0.2">
      <c r="A11" s="8"/>
      <c r="B11" s="9" t="str">
        <f>[9]И1!D10</f>
        <v>Период регулирования (i-2)-й</v>
      </c>
      <c r="C11" s="14">
        <f>[9]И1!E10</f>
        <v>2022</v>
      </c>
    </row>
    <row r="12" spans="1:3" x14ac:dyDescent="0.2">
      <c r="A12" s="8"/>
      <c r="B12" s="9" t="str">
        <f>[9]И1!D11</f>
        <v>Базовый год (б)</v>
      </c>
      <c r="C12" s="14">
        <f>[9]И1!E11</f>
        <v>2019</v>
      </c>
    </row>
    <row r="13" spans="1:3" ht="38.25" x14ac:dyDescent="0.2">
      <c r="A13" s="8"/>
      <c r="B13" s="9" t="str">
        <f>[9]И1!D18</f>
        <v>Вид топлива, использование которого преобладает в системе теплоснабжения</v>
      </c>
      <c r="C13" s="15" t="str">
        <f>[9]С1.1!E13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3677.0946189325769</v>
      </c>
    </row>
    <row r="18" spans="1:3" ht="42.75" x14ac:dyDescent="0.2">
      <c r="A18" s="22" t="s">
        <v>9</v>
      </c>
      <c r="B18" s="25" t="s">
        <v>10</v>
      </c>
      <c r="C18" s="26">
        <f>[9]С1!F12</f>
        <v>688.02584870865451</v>
      </c>
    </row>
    <row r="19" spans="1:3" ht="42.75" x14ac:dyDescent="0.2">
      <c r="A19" s="22" t="s">
        <v>11</v>
      </c>
      <c r="B19" s="25" t="s">
        <v>12</v>
      </c>
      <c r="C19" s="26">
        <f>[9]С2!F12</f>
        <v>1992.3110795724281</v>
      </c>
    </row>
    <row r="20" spans="1:3" ht="30" x14ac:dyDescent="0.2">
      <c r="A20" s="22" t="s">
        <v>13</v>
      </c>
      <c r="B20" s="25" t="s">
        <v>14</v>
      </c>
      <c r="C20" s="26">
        <f>[9]С3!F12</f>
        <v>473.57953306383126</v>
      </c>
    </row>
    <row r="21" spans="1:3" ht="42.75" x14ac:dyDescent="0.2">
      <c r="A21" s="22" t="s">
        <v>15</v>
      </c>
      <c r="B21" s="25" t="s">
        <v>16</v>
      </c>
      <c r="C21" s="26">
        <f>[9]С4!F12</f>
        <v>451.07826309878863</v>
      </c>
    </row>
    <row r="22" spans="1:3" ht="30" x14ac:dyDescent="0.2">
      <c r="A22" s="22" t="s">
        <v>17</v>
      </c>
      <c r="B22" s="25" t="s">
        <v>18</v>
      </c>
      <c r="C22" s="26">
        <f>[9]С5!F12</f>
        <v>72.099894488874057</v>
      </c>
    </row>
    <row r="23" spans="1:3" ht="43.5" thickBot="1" x14ac:dyDescent="0.25">
      <c r="A23" s="27" t="s">
        <v>19</v>
      </c>
      <c r="B23" s="140" t="s">
        <v>20</v>
      </c>
      <c r="C23" s="28" t="str">
        <f>[9]С6!F12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[9]С1.1!E16</f>
        <v>5100</v>
      </c>
    </row>
    <row r="29" spans="1:3" ht="42.75" x14ac:dyDescent="0.2">
      <c r="A29" s="22" t="s">
        <v>11</v>
      </c>
      <c r="B29" s="33" t="s">
        <v>23</v>
      </c>
      <c r="C29" s="34">
        <f>[9]С1.1!E27</f>
        <v>3091.33</v>
      </c>
    </row>
    <row r="30" spans="1:3" ht="17.25" x14ac:dyDescent="0.2">
      <c r="A30" s="22" t="s">
        <v>13</v>
      </c>
      <c r="B30" s="33" t="s">
        <v>24</v>
      </c>
      <c r="C30" s="35">
        <f>[9]С1.1!E19</f>
        <v>-0.19900000000000001</v>
      </c>
    </row>
    <row r="31" spans="1:3" ht="17.25" x14ac:dyDescent="0.2">
      <c r="A31" s="22" t="s">
        <v>15</v>
      </c>
      <c r="B31" s="33" t="s">
        <v>25</v>
      </c>
      <c r="C31" s="35">
        <f>[9]С1.1!E20</f>
        <v>5.7000000000000002E-2</v>
      </c>
    </row>
    <row r="32" spans="1:3" ht="30" x14ac:dyDescent="0.2">
      <c r="A32" s="22" t="s">
        <v>17</v>
      </c>
      <c r="B32" s="36" t="s">
        <v>26</v>
      </c>
      <c r="C32" s="37">
        <f>[9]С1!F13</f>
        <v>176.4</v>
      </c>
    </row>
    <row r="33" spans="1:3" x14ac:dyDescent="0.2">
      <c r="A33" s="22" t="s">
        <v>19</v>
      </c>
      <c r="B33" s="36" t="s">
        <v>27</v>
      </c>
      <c r="C33" s="38">
        <f>[9]С1!F16</f>
        <v>7000</v>
      </c>
    </row>
    <row r="34" spans="1:3" ht="14.25" x14ac:dyDescent="0.2">
      <c r="A34" s="22" t="s">
        <v>28</v>
      </c>
      <c r="B34" s="39" t="s">
        <v>29</v>
      </c>
      <c r="C34" s="40">
        <f>[9]С1!F17</f>
        <v>0.72857142857142854</v>
      </c>
    </row>
    <row r="35" spans="1:3" ht="15.75" x14ac:dyDescent="0.2">
      <c r="A35" s="41" t="s">
        <v>30</v>
      </c>
      <c r="B35" s="42" t="s">
        <v>31</v>
      </c>
      <c r="C35" s="40">
        <f>[9]С1!F20</f>
        <v>21.588411179999994</v>
      </c>
    </row>
    <row r="36" spans="1:3" ht="15.75" x14ac:dyDescent="0.2">
      <c r="A36" s="41" t="s">
        <v>32</v>
      </c>
      <c r="B36" s="43" t="s">
        <v>33</v>
      </c>
      <c r="C36" s="40">
        <f>[9]С1!F21</f>
        <v>20.818139999999996</v>
      </c>
    </row>
    <row r="37" spans="1:3" ht="14.25" x14ac:dyDescent="0.2">
      <c r="A37" s="41" t="s">
        <v>34</v>
      </c>
      <c r="B37" s="44" t="s">
        <v>35</v>
      </c>
      <c r="C37" s="40">
        <f>[9]С1!F22</f>
        <v>1.0369999999999999</v>
      </c>
    </row>
    <row r="38" spans="1:3" ht="53.25" thickBot="1" x14ac:dyDescent="0.25">
      <c r="A38" s="27" t="s">
        <v>36</v>
      </c>
      <c r="B38" s="45" t="s">
        <v>37</v>
      </c>
      <c r="C38" s="46">
        <f>[9]С1!F23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[9]С2.1!E12</f>
        <v>V</v>
      </c>
    </row>
    <row r="42" spans="1:3" ht="25.5" x14ac:dyDescent="0.2">
      <c r="A42" s="22" t="s">
        <v>42</v>
      </c>
      <c r="B42" s="33" t="s">
        <v>43</v>
      </c>
      <c r="C42" s="51" t="str">
        <f>[9]С2.1!E13</f>
        <v>6 и менее баллов</v>
      </c>
    </row>
    <row r="43" spans="1:3" ht="25.5" x14ac:dyDescent="0.2">
      <c r="A43" s="22" t="s">
        <v>44</v>
      </c>
      <c r="B43" s="33" t="s">
        <v>45</v>
      </c>
      <c r="C43" s="51" t="str">
        <f>[9]С2.1!E14</f>
        <v>от 200 до 500</v>
      </c>
    </row>
    <row r="44" spans="1:3" ht="25.5" x14ac:dyDescent="0.2">
      <c r="A44" s="22" t="s">
        <v>46</v>
      </c>
      <c r="B44" s="33" t="s">
        <v>47</v>
      </c>
      <c r="C44" s="52" t="str">
        <f>[9]С2.1!E15</f>
        <v>нет</v>
      </c>
    </row>
    <row r="45" spans="1:3" ht="30" x14ac:dyDescent="0.2">
      <c r="A45" s="22" t="s">
        <v>48</v>
      </c>
      <c r="B45" s="33" t="s">
        <v>49</v>
      </c>
      <c r="C45" s="34">
        <f>[9]С2!F18</f>
        <v>35106.652004551666</v>
      </c>
    </row>
    <row r="46" spans="1:3" ht="30" x14ac:dyDescent="0.2">
      <c r="A46" s="22" t="s">
        <v>50</v>
      </c>
      <c r="B46" s="53" t="s">
        <v>51</v>
      </c>
      <c r="C46" s="34">
        <f>IF([9]С2!F19&gt;0,[9]С2!F19,[9]С2!F20)</f>
        <v>23441.524932855718</v>
      </c>
    </row>
    <row r="47" spans="1:3" ht="25.5" x14ac:dyDescent="0.2">
      <c r="A47" s="22" t="s">
        <v>52</v>
      </c>
      <c r="B47" s="54" t="s">
        <v>53</v>
      </c>
      <c r="C47" s="34">
        <f>[9]С2.1!E19</f>
        <v>-37</v>
      </c>
    </row>
    <row r="48" spans="1:3" ht="25.5" x14ac:dyDescent="0.2">
      <c r="A48" s="22" t="s">
        <v>54</v>
      </c>
      <c r="B48" s="54" t="s">
        <v>55</v>
      </c>
      <c r="C48" s="34" t="str">
        <f>[9]С2.1!E22</f>
        <v>нет</v>
      </c>
    </row>
    <row r="49" spans="1:3" ht="38.25" x14ac:dyDescent="0.2">
      <c r="A49" s="22" t="s">
        <v>56</v>
      </c>
      <c r="B49" s="55" t="s">
        <v>57</v>
      </c>
      <c r="C49" s="34">
        <f>[9]С2.2!E10</f>
        <v>1287</v>
      </c>
    </row>
    <row r="50" spans="1:3" ht="25.5" x14ac:dyDescent="0.2">
      <c r="A50" s="22" t="s">
        <v>58</v>
      </c>
      <c r="B50" s="56" t="s">
        <v>59</v>
      </c>
      <c r="C50" s="34">
        <f>[9]С2.2!E12</f>
        <v>5.97</v>
      </c>
    </row>
    <row r="51" spans="1:3" ht="52.5" x14ac:dyDescent="0.2">
      <c r="A51" s="22" t="s">
        <v>60</v>
      </c>
      <c r="B51" s="57" t="s">
        <v>61</v>
      </c>
      <c r="C51" s="34">
        <f>[9]С2.2!E13</f>
        <v>1</v>
      </c>
    </row>
    <row r="52" spans="1:3" ht="27.75" x14ac:dyDescent="0.2">
      <c r="A52" s="22" t="s">
        <v>62</v>
      </c>
      <c r="B52" s="56" t="s">
        <v>63</v>
      </c>
      <c r="C52" s="34">
        <f>[9]С2.2!E14</f>
        <v>12104</v>
      </c>
    </row>
    <row r="53" spans="1:3" ht="25.5" x14ac:dyDescent="0.2">
      <c r="A53" s="22" t="s">
        <v>64</v>
      </c>
      <c r="B53" s="57" t="s">
        <v>65</v>
      </c>
      <c r="C53" s="35">
        <f>[9]С2.2!E15</f>
        <v>4.8000000000000001E-2</v>
      </c>
    </row>
    <row r="54" spans="1:3" x14ac:dyDescent="0.2">
      <c r="A54" s="22" t="s">
        <v>66</v>
      </c>
      <c r="B54" s="57" t="s">
        <v>67</v>
      </c>
      <c r="C54" s="34">
        <f>[9]С2.2!E16</f>
        <v>1</v>
      </c>
    </row>
    <row r="55" spans="1:3" ht="15.75" x14ac:dyDescent="0.2">
      <c r="A55" s="22" t="s">
        <v>68</v>
      </c>
      <c r="B55" s="58" t="s">
        <v>69</v>
      </c>
      <c r="C55" s="34">
        <f>[9]С2!F21</f>
        <v>1</v>
      </c>
    </row>
    <row r="56" spans="1:3" ht="30" x14ac:dyDescent="0.2">
      <c r="A56" s="59" t="s">
        <v>70</v>
      </c>
      <c r="B56" s="33" t="s">
        <v>71</v>
      </c>
      <c r="C56" s="34">
        <f>[9]С2!F13</f>
        <v>183796.83936385796</v>
      </c>
    </row>
    <row r="57" spans="1:3" ht="30" x14ac:dyDescent="0.2">
      <c r="A57" s="59" t="s">
        <v>72</v>
      </c>
      <c r="B57" s="58" t="s">
        <v>73</v>
      </c>
      <c r="C57" s="34">
        <f>[9]С2!F14</f>
        <v>113455</v>
      </c>
    </row>
    <row r="58" spans="1:3" ht="15.75" x14ac:dyDescent="0.2">
      <c r="A58" s="59" t="s">
        <v>74</v>
      </c>
      <c r="B58" s="60" t="s">
        <v>75</v>
      </c>
      <c r="C58" s="40">
        <f>[9]С2!F15</f>
        <v>1.071</v>
      </c>
    </row>
    <row r="59" spans="1:3" ht="15.75" x14ac:dyDescent="0.2">
      <c r="A59" s="59" t="s">
        <v>76</v>
      </c>
      <c r="B59" s="60" t="s">
        <v>77</v>
      </c>
      <c r="C59" s="40">
        <f>[9]С2!F16</f>
        <v>1</v>
      </c>
    </row>
    <row r="60" spans="1:3" ht="17.25" x14ac:dyDescent="0.2">
      <c r="A60" s="59" t="s">
        <v>78</v>
      </c>
      <c r="B60" s="58" t="s">
        <v>79</v>
      </c>
      <c r="C60" s="34">
        <f>[9]С2!F17</f>
        <v>1.01</v>
      </c>
    </row>
    <row r="61" spans="1:3" s="63" customFormat="1" ht="14.25" x14ac:dyDescent="0.2">
      <c r="A61" s="59" t="s">
        <v>80</v>
      </c>
      <c r="B61" s="61" t="s">
        <v>81</v>
      </c>
      <c r="C61" s="62">
        <f>[9]С2!F33</f>
        <v>10</v>
      </c>
    </row>
    <row r="62" spans="1:3" ht="30" x14ac:dyDescent="0.2">
      <c r="A62" s="59" t="s">
        <v>82</v>
      </c>
      <c r="B62" s="64" t="s">
        <v>83</v>
      </c>
      <c r="C62" s="34">
        <f>[9]С2!F26</f>
        <v>1732.0347562066397</v>
      </c>
    </row>
    <row r="63" spans="1:3" ht="17.25" x14ac:dyDescent="0.2">
      <c r="A63" s="59" t="s">
        <v>84</v>
      </c>
      <c r="B63" s="53" t="s">
        <v>85</v>
      </c>
      <c r="C63" s="34">
        <f>[9]С2!F27</f>
        <v>0.27536184199999997</v>
      </c>
    </row>
    <row r="64" spans="1:3" ht="17.25" x14ac:dyDescent="0.2">
      <c r="A64" s="59" t="s">
        <v>86</v>
      </c>
      <c r="B64" s="58" t="s">
        <v>87</v>
      </c>
      <c r="C64" s="62">
        <f>[9]С2!F28</f>
        <v>4200</v>
      </c>
    </row>
    <row r="65" spans="1:3" ht="42.75" x14ac:dyDescent="0.2">
      <c r="A65" s="59" t="s">
        <v>88</v>
      </c>
      <c r="B65" s="33" t="s">
        <v>89</v>
      </c>
      <c r="C65" s="34">
        <f>[9]С2!F22</f>
        <v>38698.422798410109</v>
      </c>
    </row>
    <row r="66" spans="1:3" ht="30" x14ac:dyDescent="0.2">
      <c r="A66" s="59" t="s">
        <v>90</v>
      </c>
      <c r="B66" s="60" t="s">
        <v>91</v>
      </c>
      <c r="C66" s="34">
        <f>[9]С2!F23</f>
        <v>1990</v>
      </c>
    </row>
    <row r="67" spans="1:3" ht="30" x14ac:dyDescent="0.2">
      <c r="A67" s="59" t="s">
        <v>92</v>
      </c>
      <c r="B67" s="53" t="s">
        <v>93</v>
      </c>
      <c r="C67" s="34">
        <f>[9]С2.1!E27</f>
        <v>14307.876789999998</v>
      </c>
    </row>
    <row r="68" spans="1:3" ht="38.25" x14ac:dyDescent="0.2">
      <c r="A68" s="59" t="s">
        <v>94</v>
      </c>
      <c r="B68" s="65" t="s">
        <v>95</v>
      </c>
      <c r="C68" s="52">
        <f>[9]С2.3!E21</f>
        <v>0</v>
      </c>
    </row>
    <row r="69" spans="1:3" ht="25.5" x14ac:dyDescent="0.2">
      <c r="A69" s="59" t="s">
        <v>96</v>
      </c>
      <c r="B69" s="66" t="s">
        <v>97</v>
      </c>
      <c r="C69" s="67">
        <f>[9]С2.3!E11</f>
        <v>9.89</v>
      </c>
    </row>
    <row r="70" spans="1:3" ht="25.5" x14ac:dyDescent="0.2">
      <c r="A70" s="59" t="s">
        <v>98</v>
      </c>
      <c r="B70" s="66" t="s">
        <v>99</v>
      </c>
      <c r="C70" s="62">
        <f>[9]С2.3!E13</f>
        <v>300</v>
      </c>
    </row>
    <row r="71" spans="1:3" ht="25.5" x14ac:dyDescent="0.2">
      <c r="A71" s="59" t="s">
        <v>100</v>
      </c>
      <c r="B71" s="65" t="s">
        <v>101</v>
      </c>
      <c r="C71" s="68">
        <f>IF([9]С2.3!E22&gt;0,[9]С2.3!E22,[9]С2.3!E14)</f>
        <v>61211</v>
      </c>
    </row>
    <row r="72" spans="1:3" ht="38.25" x14ac:dyDescent="0.2">
      <c r="A72" s="59" t="s">
        <v>102</v>
      </c>
      <c r="B72" s="65" t="s">
        <v>103</v>
      </c>
      <c r="C72" s="68">
        <f>IF([9]С2.3!E23&gt;0,[9]С2.3!E23,[9]С2.3!E15)</f>
        <v>45675</v>
      </c>
    </row>
    <row r="73" spans="1:3" ht="30" x14ac:dyDescent="0.2">
      <c r="A73" s="59" t="s">
        <v>104</v>
      </c>
      <c r="B73" s="53" t="s">
        <v>105</v>
      </c>
      <c r="C73" s="34">
        <f>[9]С2.1!E28</f>
        <v>9541.9567200000001</v>
      </c>
    </row>
    <row r="74" spans="1:3" ht="38.25" x14ac:dyDescent="0.2">
      <c r="A74" s="59" t="s">
        <v>106</v>
      </c>
      <c r="B74" s="65" t="s">
        <v>107</v>
      </c>
      <c r="C74" s="52">
        <f>[9]С2.3!E25</f>
        <v>0</v>
      </c>
    </row>
    <row r="75" spans="1:3" ht="25.5" x14ac:dyDescent="0.2">
      <c r="A75" s="59" t="s">
        <v>108</v>
      </c>
      <c r="B75" s="66" t="s">
        <v>109</v>
      </c>
      <c r="C75" s="67">
        <f>[9]С2.3!E12</f>
        <v>0.56000000000000005</v>
      </c>
    </row>
    <row r="76" spans="1:3" ht="25.5" x14ac:dyDescent="0.2">
      <c r="A76" s="59" t="s">
        <v>110</v>
      </c>
      <c r="B76" s="66" t="s">
        <v>99</v>
      </c>
      <c r="C76" s="62">
        <f>[9]С2.3!E13</f>
        <v>300</v>
      </c>
    </row>
    <row r="77" spans="1:3" ht="25.5" x14ac:dyDescent="0.2">
      <c r="A77" s="59" t="s">
        <v>111</v>
      </c>
      <c r="B77" s="69" t="s">
        <v>112</v>
      </c>
      <c r="C77" s="68">
        <f>IF([9]С2.3!E26&gt;0,[9]С2.3!E26,[9]С2.3!E16)</f>
        <v>65637</v>
      </c>
    </row>
    <row r="78" spans="1:3" ht="38.25" x14ac:dyDescent="0.2">
      <c r="A78" s="59" t="s">
        <v>113</v>
      </c>
      <c r="B78" s="69" t="s">
        <v>114</v>
      </c>
      <c r="C78" s="68">
        <f>IF([9]С2.3!E27&gt;0,[9]С2.3!E27,[9]С2.3!E17)</f>
        <v>31684</v>
      </c>
    </row>
    <row r="79" spans="1:3" ht="17.25" x14ac:dyDescent="0.2">
      <c r="A79" s="59" t="s">
        <v>115</v>
      </c>
      <c r="B79" s="33" t="s">
        <v>116</v>
      </c>
      <c r="C79" s="35">
        <f>[9]С2!F29</f>
        <v>9.5962865259740182E-2</v>
      </c>
    </row>
    <row r="80" spans="1:3" ht="30" x14ac:dyDescent="0.2">
      <c r="A80" s="59" t="s">
        <v>117</v>
      </c>
      <c r="B80" s="53" t="s">
        <v>118</v>
      </c>
      <c r="C80" s="70">
        <f>[9]С2!F30</f>
        <v>8.4029304029304031E-2</v>
      </c>
    </row>
    <row r="81" spans="1:3" ht="17.25" x14ac:dyDescent="0.2">
      <c r="A81" s="59" t="s">
        <v>119</v>
      </c>
      <c r="B81" s="71" t="s">
        <v>120</v>
      </c>
      <c r="C81" s="35">
        <f>[9]С2!F31</f>
        <v>0.13880000000000001</v>
      </c>
    </row>
    <row r="82" spans="1:3" s="63" customFormat="1" ht="18" thickBot="1" x14ac:dyDescent="0.25">
      <c r="A82" s="72" t="s">
        <v>121</v>
      </c>
      <c r="B82" s="73" t="s">
        <v>122</v>
      </c>
      <c r="C82" s="74">
        <f>[9]С2!F32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[9]С3!F14</f>
        <v>6075.6875084088233</v>
      </c>
    </row>
    <row r="86" spans="1:3" s="63" customFormat="1" ht="42.75" x14ac:dyDescent="0.2">
      <c r="A86" s="77" t="s">
        <v>127</v>
      </c>
      <c r="B86" s="53" t="s">
        <v>128</v>
      </c>
      <c r="C86" s="78">
        <f>[9]С3!F15</f>
        <v>0.2</v>
      </c>
    </row>
    <row r="87" spans="1:3" s="63" customFormat="1" ht="14.25" x14ac:dyDescent="0.2">
      <c r="A87" s="77" t="s">
        <v>129</v>
      </c>
      <c r="B87" s="79" t="s">
        <v>130</v>
      </c>
      <c r="C87" s="62">
        <f>[9]С3!F18</f>
        <v>15</v>
      </c>
    </row>
    <row r="88" spans="1:3" s="63" customFormat="1" ht="17.25" x14ac:dyDescent="0.2">
      <c r="A88" s="77" t="s">
        <v>131</v>
      </c>
      <c r="B88" s="33" t="s">
        <v>132</v>
      </c>
      <c r="C88" s="34">
        <f>[9]С3!F19</f>
        <v>3778.1614077800232</v>
      </c>
    </row>
    <row r="89" spans="1:3" s="63" customFormat="1" ht="55.5" x14ac:dyDescent="0.2">
      <c r="A89" s="77" t="s">
        <v>133</v>
      </c>
      <c r="B89" s="53" t="s">
        <v>134</v>
      </c>
      <c r="C89" s="80">
        <f>[9]С3!F20</f>
        <v>2.1999999999999999E-2</v>
      </c>
    </row>
    <row r="90" spans="1:3" s="63" customFormat="1" ht="14.25" x14ac:dyDescent="0.2">
      <c r="A90" s="77" t="s">
        <v>135</v>
      </c>
      <c r="B90" s="58" t="s">
        <v>81</v>
      </c>
      <c r="C90" s="62">
        <f>[9]С3!F21</f>
        <v>10</v>
      </c>
    </row>
    <row r="91" spans="1:3" s="63" customFormat="1" ht="17.25" x14ac:dyDescent="0.2">
      <c r="A91" s="77" t="s">
        <v>136</v>
      </c>
      <c r="B91" s="33" t="s">
        <v>137</v>
      </c>
      <c r="C91" s="34">
        <f>[9]С3!F22</f>
        <v>5.1961042686199193</v>
      </c>
    </row>
    <row r="92" spans="1:3" s="63" customFormat="1" ht="55.5" x14ac:dyDescent="0.2">
      <c r="A92" s="77" t="s">
        <v>138</v>
      </c>
      <c r="B92" s="53" t="s">
        <v>139</v>
      </c>
      <c r="C92" s="80">
        <f>[9]С3!F23</f>
        <v>3.0000000000000001E-3</v>
      </c>
    </row>
    <row r="93" spans="1:3" s="63" customFormat="1" ht="27.75" thickBot="1" x14ac:dyDescent="0.25">
      <c r="A93" s="81" t="s">
        <v>140</v>
      </c>
      <c r="B93" s="82" t="s">
        <v>141</v>
      </c>
      <c r="C93" s="83">
        <f>[9]С3!F24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[9]С4!F16</f>
        <v>1652.5</v>
      </c>
    </row>
    <row r="97" spans="1:3" ht="30" x14ac:dyDescent="0.2">
      <c r="A97" s="59" t="s">
        <v>146</v>
      </c>
      <c r="B97" s="58" t="s">
        <v>147</v>
      </c>
      <c r="C97" s="34">
        <f>[9]С4!F17</f>
        <v>73547</v>
      </c>
    </row>
    <row r="98" spans="1:3" ht="17.25" x14ac:dyDescent="0.2">
      <c r="A98" s="59" t="s">
        <v>148</v>
      </c>
      <c r="B98" s="58" t="s">
        <v>149</v>
      </c>
      <c r="C98" s="40">
        <f>[9]С4!F18</f>
        <v>0.02</v>
      </c>
    </row>
    <row r="99" spans="1:3" ht="30" x14ac:dyDescent="0.2">
      <c r="A99" s="59" t="s">
        <v>150</v>
      </c>
      <c r="B99" s="58" t="s">
        <v>151</v>
      </c>
      <c r="C99" s="34">
        <f>[9]С4!F19</f>
        <v>12104</v>
      </c>
    </row>
    <row r="100" spans="1:3" ht="28.5" x14ac:dyDescent="0.2">
      <c r="A100" s="59" t="s">
        <v>152</v>
      </c>
      <c r="B100" s="58" t="s">
        <v>153</v>
      </c>
      <c r="C100" s="40">
        <f>[9]С4!F20</f>
        <v>1.4999999999999999E-2</v>
      </c>
    </row>
    <row r="101" spans="1:3" ht="30" x14ac:dyDescent="0.2">
      <c r="A101" s="59" t="s">
        <v>154</v>
      </c>
      <c r="B101" s="33" t="s">
        <v>155</v>
      </c>
      <c r="C101" s="34">
        <f>[9]С4!F21</f>
        <v>1933.1949342509995</v>
      </c>
    </row>
    <row r="102" spans="1:3" ht="24" customHeight="1" x14ac:dyDescent="0.2">
      <c r="A102" s="59" t="s">
        <v>156</v>
      </c>
      <c r="B102" s="53" t="s">
        <v>157</v>
      </c>
      <c r="C102" s="85">
        <f>IF([9]С4.2!F8="да",[9]С4.2!D21,[9]С4.2!D15)</f>
        <v>0</v>
      </c>
    </row>
    <row r="103" spans="1:3" ht="68.25" x14ac:dyDescent="0.2">
      <c r="A103" s="59" t="s">
        <v>158</v>
      </c>
      <c r="B103" s="53" t="s">
        <v>159</v>
      </c>
      <c r="C103" s="34">
        <f>[9]С4!F22</f>
        <v>3.6112641666666665</v>
      </c>
    </row>
    <row r="104" spans="1:3" ht="30" x14ac:dyDescent="0.2">
      <c r="A104" s="59" t="s">
        <v>160</v>
      </c>
      <c r="B104" s="58" t="s">
        <v>161</v>
      </c>
      <c r="C104" s="34">
        <f>[9]С4!F23</f>
        <v>180</v>
      </c>
    </row>
    <row r="105" spans="1:3" ht="14.25" x14ac:dyDescent="0.2">
      <c r="A105" s="59" t="s">
        <v>162</v>
      </c>
      <c r="B105" s="53" t="s">
        <v>163</v>
      </c>
      <c r="C105" s="34">
        <f>[9]С4!F24</f>
        <v>8497.1999999999989</v>
      </c>
    </row>
    <row r="106" spans="1:3" ht="14.25" x14ac:dyDescent="0.2">
      <c r="A106" s="59" t="s">
        <v>164</v>
      </c>
      <c r="B106" s="58" t="s">
        <v>165</v>
      </c>
      <c r="C106" s="40">
        <f>[9]С4!F25</f>
        <v>0.35</v>
      </c>
    </row>
    <row r="107" spans="1:3" ht="17.25" x14ac:dyDescent="0.2">
      <c r="A107" s="59" t="s">
        <v>166</v>
      </c>
      <c r="B107" s="33" t="s">
        <v>167</v>
      </c>
      <c r="C107" s="34">
        <f>[9]С4!F26</f>
        <v>102.59900000000002</v>
      </c>
    </row>
    <row r="108" spans="1:3" ht="25.5" x14ac:dyDescent="0.2">
      <c r="A108" s="59" t="s">
        <v>168</v>
      </c>
      <c r="B108" s="53" t="s">
        <v>95</v>
      </c>
      <c r="C108" s="85">
        <f>[9]С4.3!E16</f>
        <v>0</v>
      </c>
    </row>
    <row r="109" spans="1:3" ht="25.5" x14ac:dyDescent="0.2">
      <c r="A109" s="59" t="s">
        <v>169</v>
      </c>
      <c r="B109" s="53" t="s">
        <v>170</v>
      </c>
      <c r="C109" s="34">
        <f>[9]С4.3!E17</f>
        <v>26.866666666666671</v>
      </c>
    </row>
    <row r="110" spans="1:3" ht="38.25" x14ac:dyDescent="0.2">
      <c r="A110" s="59" t="s">
        <v>171</v>
      </c>
      <c r="B110" s="53" t="s">
        <v>107</v>
      </c>
      <c r="C110" s="85">
        <f>[9]С4.3!E18</f>
        <v>0</v>
      </c>
    </row>
    <row r="111" spans="1:3" x14ac:dyDescent="0.2">
      <c r="A111" s="59" t="s">
        <v>172</v>
      </c>
      <c r="B111" s="53" t="s">
        <v>173</v>
      </c>
      <c r="C111" s="34">
        <f>[9]С4.3!E19</f>
        <v>41.06666666666667</v>
      </c>
    </row>
    <row r="112" spans="1:3" x14ac:dyDescent="0.2">
      <c r="A112" s="59" t="s">
        <v>174</v>
      </c>
      <c r="B112" s="58" t="s">
        <v>175</v>
      </c>
      <c r="C112" s="34">
        <f>[9]С4.3!E11</f>
        <v>1871</v>
      </c>
    </row>
    <row r="113" spans="1:3" x14ac:dyDescent="0.2">
      <c r="A113" s="59" t="s">
        <v>176</v>
      </c>
      <c r="B113" s="58" t="s">
        <v>177</v>
      </c>
      <c r="C113" s="52">
        <f>[9]С4.3!E12</f>
        <v>1636</v>
      </c>
    </row>
    <row r="114" spans="1:3" x14ac:dyDescent="0.2">
      <c r="A114" s="59" t="s">
        <v>178</v>
      </c>
      <c r="B114" s="58" t="s">
        <v>179</v>
      </c>
      <c r="C114" s="52">
        <f>[9]С4.3!E13</f>
        <v>204</v>
      </c>
    </row>
    <row r="115" spans="1:3" ht="30" x14ac:dyDescent="0.2">
      <c r="A115" s="59" t="s">
        <v>180</v>
      </c>
      <c r="B115" s="33" t="s">
        <v>181</v>
      </c>
      <c r="C115" s="34">
        <f>[9]С4!F27</f>
        <v>1413.5806587229636</v>
      </c>
    </row>
    <row r="116" spans="1:3" ht="25.5" x14ac:dyDescent="0.2">
      <c r="A116" s="59" t="s">
        <v>182</v>
      </c>
      <c r="B116" s="53" t="s">
        <v>183</v>
      </c>
      <c r="C116" s="34">
        <f>[9]С4!F28</f>
        <v>1085.6994306627985</v>
      </c>
    </row>
    <row r="117" spans="1:3" ht="42.75" x14ac:dyDescent="0.2">
      <c r="A117" s="59" t="s">
        <v>184</v>
      </c>
      <c r="B117" s="53" t="s">
        <v>185</v>
      </c>
      <c r="C117" s="34">
        <f>[9]С4!F29</f>
        <v>327.8812280601652</v>
      </c>
    </row>
    <row r="118" spans="1:3" ht="30" x14ac:dyDescent="0.2">
      <c r="A118" s="59" t="s">
        <v>186</v>
      </c>
      <c r="B118" s="39" t="s">
        <v>187</v>
      </c>
      <c r="C118" s="34">
        <f>[9]С4!F30</f>
        <v>1749.9071750244173</v>
      </c>
    </row>
    <row r="119" spans="1:3" ht="42.75" x14ac:dyDescent="0.2">
      <c r="A119" s="59" t="s">
        <v>188</v>
      </c>
      <c r="B119" s="86" t="s">
        <v>189</v>
      </c>
      <c r="C119" s="34">
        <f>[9]С4!F33</f>
        <v>1019.6799719424911</v>
      </c>
    </row>
    <row r="120" spans="1:3" ht="30" x14ac:dyDescent="0.2">
      <c r="A120" s="59" t="s">
        <v>190</v>
      </c>
      <c r="B120" s="87" t="s">
        <v>191</v>
      </c>
      <c r="C120" s="34">
        <f>[9]С4!F35</f>
        <v>17.040680999999999</v>
      </c>
    </row>
    <row r="121" spans="1:3" ht="14.25" x14ac:dyDescent="0.2">
      <c r="A121" s="59" t="s">
        <v>192</v>
      </c>
      <c r="B121" s="56" t="s">
        <v>193</v>
      </c>
      <c r="C121" s="34">
        <f>[9]С4!F36</f>
        <v>14319.9</v>
      </c>
    </row>
    <row r="122" spans="1:3" ht="28.5" thickBot="1" x14ac:dyDescent="0.25">
      <c r="A122" s="72" t="s">
        <v>194</v>
      </c>
      <c r="B122" s="88" t="s">
        <v>195</v>
      </c>
      <c r="C122" s="83">
        <f>[9]С4!F37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[9]С5!F17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[9]С2!F37</f>
        <v>20.818139999999996</v>
      </c>
    </row>
    <row r="136" spans="1:3" ht="14.25" x14ac:dyDescent="0.2">
      <c r="A136" s="59" t="s">
        <v>217</v>
      </c>
      <c r="B136" s="101" t="s">
        <v>218</v>
      </c>
      <c r="C136" s="34">
        <f>[9]С2!F38</f>
        <v>7</v>
      </c>
    </row>
    <row r="137" spans="1:3" ht="17.25" x14ac:dyDescent="0.2">
      <c r="A137" s="59" t="s">
        <v>219</v>
      </c>
      <c r="B137" s="101" t="s">
        <v>220</v>
      </c>
      <c r="C137" s="34">
        <f>[9]С2!F40</f>
        <v>0.97</v>
      </c>
    </row>
    <row r="138" spans="1:3" ht="15" thickBot="1" x14ac:dyDescent="0.25">
      <c r="A138" s="72" t="s">
        <v>221</v>
      </c>
      <c r="B138" s="102" t="s">
        <v>222</v>
      </c>
      <c r="C138" s="46">
        <f>[9]С2!F42</f>
        <v>0.35</v>
      </c>
    </row>
    <row r="139" spans="1:3" s="89" customFormat="1" ht="13.5" thickBot="1" x14ac:dyDescent="0.25">
      <c r="A139" s="47"/>
      <c r="B139" s="75"/>
      <c r="C139" s="15"/>
    </row>
    <row r="140" spans="1:3" ht="30" x14ac:dyDescent="0.2">
      <c r="A140" s="84" t="s">
        <v>223</v>
      </c>
      <c r="B140" s="103" t="s">
        <v>224</v>
      </c>
      <c r="C140" s="104">
        <f>[9]С2!F35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[9]С2.5!$E$11</f>
        <v>-2.9000000000000026E-2</v>
      </c>
    </row>
    <row r="144" spans="1:3" x14ac:dyDescent="0.2">
      <c r="A144" s="105"/>
      <c r="B144" s="110">
        <f>B143+1</f>
        <v>2021</v>
      </c>
      <c r="C144" s="111">
        <f>[9]С2.5!$F$11</f>
        <v>0.245</v>
      </c>
    </row>
    <row r="145" spans="1:3" x14ac:dyDescent="0.2">
      <c r="A145" s="105"/>
      <c r="B145" s="110">
        <f t="shared" ref="B145:B208" si="0">B144+1</f>
        <v>2022</v>
      </c>
      <c r="C145" s="111">
        <f>[9]С2.5!$G$11</f>
        <v>0.114</v>
      </c>
    </row>
    <row r="146" spans="1:3" ht="13.5" thickBot="1" x14ac:dyDescent="0.25">
      <c r="A146" s="105"/>
      <c r="B146" s="112">
        <f t="shared" si="0"/>
        <v>2023</v>
      </c>
      <c r="C146" s="113">
        <f>[9]С2.5!$H$11</f>
        <v>2.4E-2</v>
      </c>
    </row>
    <row r="147" spans="1:3" x14ac:dyDescent="0.2">
      <c r="A147" s="105"/>
      <c r="B147" s="114">
        <f t="shared" si="0"/>
        <v>2024</v>
      </c>
      <c r="C147" s="115">
        <f>[9]С2.5!$I$11</f>
        <v>8.5999999999999993E-2</v>
      </c>
    </row>
    <row r="148" spans="1:3" hidden="1" x14ac:dyDescent="0.2">
      <c r="A148" s="105"/>
      <c r="B148" s="110">
        <f t="shared" si="0"/>
        <v>2025</v>
      </c>
      <c r="C148" s="111">
        <f>[9]С2.5!$J$11</f>
        <v>0.21215960863291</v>
      </c>
    </row>
    <row r="149" spans="1:3" hidden="1" x14ac:dyDescent="0.2">
      <c r="A149" s="105"/>
      <c r="B149" s="110">
        <f t="shared" si="0"/>
        <v>2026</v>
      </c>
      <c r="C149" s="111">
        <f>[9]С2.5!$K$11</f>
        <v>3.5813361771260002E-2</v>
      </c>
    </row>
    <row r="150" spans="1:3" hidden="1" x14ac:dyDescent="0.2">
      <c r="A150" s="105"/>
      <c r="B150" s="110">
        <f t="shared" si="0"/>
        <v>2027</v>
      </c>
      <c r="C150" s="111">
        <f>[9]С2.5!$L$11</f>
        <v>3.2682303599220003E-2</v>
      </c>
    </row>
    <row r="151" spans="1:3" hidden="1" x14ac:dyDescent="0.2">
      <c r="A151" s="105"/>
      <c r="B151" s="110">
        <f t="shared" si="0"/>
        <v>2028</v>
      </c>
      <c r="C151" s="111">
        <f>[9]С2.5!$M$11</f>
        <v>0</v>
      </c>
    </row>
    <row r="152" spans="1:3" hidden="1" x14ac:dyDescent="0.2">
      <c r="A152" s="105"/>
      <c r="B152" s="110">
        <f t="shared" si="0"/>
        <v>2029</v>
      </c>
      <c r="C152" s="111">
        <f>[9]С2.5!$N$11</f>
        <v>0</v>
      </c>
    </row>
    <row r="153" spans="1:3" hidden="1" x14ac:dyDescent="0.2">
      <c r="A153" s="105"/>
      <c r="B153" s="110">
        <f t="shared" si="0"/>
        <v>2030</v>
      </c>
      <c r="C153" s="111">
        <f>[9]С2.5!$O$11</f>
        <v>0</v>
      </c>
    </row>
    <row r="154" spans="1:3" hidden="1" x14ac:dyDescent="0.2">
      <c r="A154" s="105"/>
      <c r="B154" s="110">
        <f t="shared" si="0"/>
        <v>2031</v>
      </c>
      <c r="C154" s="111">
        <f>[9]С2.5!$P$11</f>
        <v>0</v>
      </c>
    </row>
    <row r="155" spans="1:3" hidden="1" x14ac:dyDescent="0.2">
      <c r="A155" s="89"/>
      <c r="B155" s="110">
        <f t="shared" si="0"/>
        <v>2032</v>
      </c>
      <c r="C155" s="111">
        <f>[9]С2.5!$Q$11</f>
        <v>0</v>
      </c>
    </row>
    <row r="156" spans="1:3" hidden="1" x14ac:dyDescent="0.2">
      <c r="A156" s="89"/>
      <c r="B156" s="110">
        <f t="shared" si="0"/>
        <v>2033</v>
      </c>
      <c r="C156" s="111">
        <f>[9]С2.5!$R$11</f>
        <v>0</v>
      </c>
    </row>
    <row r="157" spans="1:3" hidden="1" x14ac:dyDescent="0.2">
      <c r="B157" s="110">
        <f t="shared" si="0"/>
        <v>2034</v>
      </c>
      <c r="C157" s="111">
        <f>[9]С2.5!$S$11</f>
        <v>0</v>
      </c>
    </row>
    <row r="158" spans="1:3" hidden="1" x14ac:dyDescent="0.2">
      <c r="B158" s="110">
        <f t="shared" si="0"/>
        <v>2035</v>
      </c>
      <c r="C158" s="111">
        <f>[9]С2.5!$T$11</f>
        <v>0</v>
      </c>
    </row>
    <row r="159" spans="1:3" hidden="1" x14ac:dyDescent="0.2">
      <c r="B159" s="110">
        <f t="shared" si="0"/>
        <v>2036</v>
      </c>
      <c r="C159" s="111">
        <f>[9]С2.5!$U$11</f>
        <v>0</v>
      </c>
    </row>
    <row r="160" spans="1:3" hidden="1" x14ac:dyDescent="0.2">
      <c r="B160" s="110">
        <f t="shared" si="0"/>
        <v>2037</v>
      </c>
      <c r="C160" s="111">
        <f>[9]С2.5!$V$11</f>
        <v>0</v>
      </c>
    </row>
    <row r="161" spans="2:3" hidden="1" x14ac:dyDescent="0.2">
      <c r="B161" s="110">
        <f t="shared" si="0"/>
        <v>2038</v>
      </c>
      <c r="C161" s="111">
        <f>[9]С2.5!$W$11</f>
        <v>0</v>
      </c>
    </row>
    <row r="162" spans="2:3" hidden="1" x14ac:dyDescent="0.2">
      <c r="B162" s="110">
        <f t="shared" si="0"/>
        <v>2039</v>
      </c>
      <c r="C162" s="111">
        <f>[9]С2.5!$X$11</f>
        <v>0</v>
      </c>
    </row>
    <row r="163" spans="2:3" hidden="1" x14ac:dyDescent="0.2">
      <c r="B163" s="110">
        <f t="shared" si="0"/>
        <v>2040</v>
      </c>
      <c r="C163" s="111">
        <f>[9]С2.5!$Y$11</f>
        <v>0</v>
      </c>
    </row>
    <row r="164" spans="2:3" hidden="1" x14ac:dyDescent="0.2">
      <c r="B164" s="110">
        <f t="shared" si="0"/>
        <v>2041</v>
      </c>
      <c r="C164" s="111">
        <f>[9]С2.5!$Z$11</f>
        <v>0</v>
      </c>
    </row>
    <row r="165" spans="2:3" hidden="1" x14ac:dyDescent="0.2">
      <c r="B165" s="110">
        <f t="shared" si="0"/>
        <v>2042</v>
      </c>
      <c r="C165" s="111">
        <f>[9]С2.5!$AA$11</f>
        <v>0</v>
      </c>
    </row>
    <row r="166" spans="2:3" hidden="1" x14ac:dyDescent="0.2">
      <c r="B166" s="110">
        <f t="shared" si="0"/>
        <v>2043</v>
      </c>
      <c r="C166" s="111">
        <f>[9]С2.5!$AB$11</f>
        <v>0</v>
      </c>
    </row>
    <row r="167" spans="2:3" hidden="1" x14ac:dyDescent="0.2">
      <c r="B167" s="110">
        <f t="shared" si="0"/>
        <v>2044</v>
      </c>
      <c r="C167" s="111">
        <f>[9]С2.5!$AC$11</f>
        <v>0</v>
      </c>
    </row>
    <row r="168" spans="2:3" hidden="1" x14ac:dyDescent="0.2">
      <c r="B168" s="110">
        <f t="shared" si="0"/>
        <v>2045</v>
      </c>
      <c r="C168" s="111">
        <f>[9]С2.5!$AD$11</f>
        <v>0</v>
      </c>
    </row>
    <row r="169" spans="2:3" hidden="1" x14ac:dyDescent="0.2">
      <c r="B169" s="110">
        <f t="shared" si="0"/>
        <v>2046</v>
      </c>
      <c r="C169" s="111">
        <f>[9]С2.5!$AE$11</f>
        <v>0</v>
      </c>
    </row>
    <row r="170" spans="2:3" hidden="1" x14ac:dyDescent="0.2">
      <c r="B170" s="110">
        <f t="shared" si="0"/>
        <v>2047</v>
      </c>
      <c r="C170" s="111">
        <f>[9]С2.5!$AF$11</f>
        <v>0</v>
      </c>
    </row>
    <row r="171" spans="2:3" hidden="1" x14ac:dyDescent="0.2">
      <c r="B171" s="110">
        <f t="shared" si="0"/>
        <v>2048</v>
      </c>
      <c r="C171" s="111">
        <f>[9]С2.5!$AG$11</f>
        <v>0</v>
      </c>
    </row>
    <row r="172" spans="2:3" hidden="1" x14ac:dyDescent="0.2">
      <c r="B172" s="110">
        <f t="shared" si="0"/>
        <v>2049</v>
      </c>
      <c r="C172" s="111">
        <f>[9]С2.5!$AH$11</f>
        <v>0</v>
      </c>
    </row>
    <row r="173" spans="2:3" hidden="1" x14ac:dyDescent="0.2">
      <c r="B173" s="110">
        <f t="shared" si="0"/>
        <v>2050</v>
      </c>
      <c r="C173" s="111">
        <f>[9]С2.5!$AI$11</f>
        <v>0</v>
      </c>
    </row>
    <row r="174" spans="2:3" hidden="1" x14ac:dyDescent="0.2">
      <c r="B174" s="110">
        <f t="shared" si="0"/>
        <v>2051</v>
      </c>
      <c r="C174" s="111">
        <f>[9]С2.5!$AJ$11</f>
        <v>0</v>
      </c>
    </row>
    <row r="175" spans="2:3" hidden="1" x14ac:dyDescent="0.2">
      <c r="B175" s="110">
        <f t="shared" si="0"/>
        <v>2052</v>
      </c>
      <c r="C175" s="111">
        <f>[9]С2.5!$AK$11</f>
        <v>0</v>
      </c>
    </row>
    <row r="176" spans="2:3" hidden="1" x14ac:dyDescent="0.2">
      <c r="B176" s="110">
        <f t="shared" si="0"/>
        <v>2053</v>
      </c>
      <c r="C176" s="111">
        <f>[9]С2.5!$AL$11</f>
        <v>0</v>
      </c>
    </row>
    <row r="177" spans="2:3" hidden="1" x14ac:dyDescent="0.2">
      <c r="B177" s="110">
        <f t="shared" si="0"/>
        <v>2054</v>
      </c>
      <c r="C177" s="111">
        <f>[9]С2.5!$AM$11</f>
        <v>0</v>
      </c>
    </row>
    <row r="178" spans="2:3" hidden="1" x14ac:dyDescent="0.2">
      <c r="B178" s="110">
        <f t="shared" si="0"/>
        <v>2055</v>
      </c>
      <c r="C178" s="111">
        <f>[9]С2.5!$AN$11</f>
        <v>0</v>
      </c>
    </row>
    <row r="179" spans="2:3" hidden="1" x14ac:dyDescent="0.2">
      <c r="B179" s="110">
        <f t="shared" si="0"/>
        <v>2056</v>
      </c>
      <c r="C179" s="111">
        <f>[9]С2.5!$AO$11</f>
        <v>0</v>
      </c>
    </row>
    <row r="180" spans="2:3" hidden="1" x14ac:dyDescent="0.2">
      <c r="B180" s="110">
        <f t="shared" si="0"/>
        <v>2057</v>
      </c>
      <c r="C180" s="111">
        <f>[9]С2.5!$AP$11</f>
        <v>0</v>
      </c>
    </row>
    <row r="181" spans="2:3" hidden="1" x14ac:dyDescent="0.2">
      <c r="B181" s="110">
        <f t="shared" si="0"/>
        <v>2058</v>
      </c>
      <c r="C181" s="111">
        <f>[9]С2.5!$AQ$11</f>
        <v>0</v>
      </c>
    </row>
    <row r="182" spans="2:3" hidden="1" x14ac:dyDescent="0.2">
      <c r="B182" s="110">
        <f t="shared" si="0"/>
        <v>2059</v>
      </c>
      <c r="C182" s="111">
        <f>[9]С2.5!$AR$11</f>
        <v>0</v>
      </c>
    </row>
    <row r="183" spans="2:3" hidden="1" x14ac:dyDescent="0.2">
      <c r="B183" s="110">
        <f t="shared" si="0"/>
        <v>2060</v>
      </c>
      <c r="C183" s="111">
        <f>[9]С2.5!$AS$11</f>
        <v>0</v>
      </c>
    </row>
    <row r="184" spans="2:3" hidden="1" x14ac:dyDescent="0.2">
      <c r="B184" s="110">
        <f t="shared" si="0"/>
        <v>2061</v>
      </c>
      <c r="C184" s="111">
        <f>[9]С2.5!$AT$11</f>
        <v>0</v>
      </c>
    </row>
    <row r="185" spans="2:3" hidden="1" x14ac:dyDescent="0.2">
      <c r="B185" s="110">
        <f t="shared" si="0"/>
        <v>2062</v>
      </c>
      <c r="C185" s="111">
        <f>[9]С2.5!$AU$11</f>
        <v>0</v>
      </c>
    </row>
    <row r="186" spans="2:3" hidden="1" x14ac:dyDescent="0.2">
      <c r="B186" s="110">
        <f t="shared" si="0"/>
        <v>2063</v>
      </c>
      <c r="C186" s="111">
        <f>[9]С2.5!$AV$11</f>
        <v>0</v>
      </c>
    </row>
    <row r="187" spans="2:3" hidden="1" x14ac:dyDescent="0.2">
      <c r="B187" s="110">
        <f t="shared" si="0"/>
        <v>2064</v>
      </c>
      <c r="C187" s="111">
        <f>[9]С2.5!$AW$11</f>
        <v>0</v>
      </c>
    </row>
    <row r="188" spans="2:3" hidden="1" x14ac:dyDescent="0.2">
      <c r="B188" s="110">
        <f t="shared" si="0"/>
        <v>2065</v>
      </c>
      <c r="C188" s="111">
        <f>[9]С2.5!$AX$11</f>
        <v>0</v>
      </c>
    </row>
    <row r="189" spans="2:3" hidden="1" x14ac:dyDescent="0.2">
      <c r="B189" s="110">
        <f t="shared" si="0"/>
        <v>2066</v>
      </c>
      <c r="C189" s="111">
        <f>[9]С2.5!$AY$11</f>
        <v>0</v>
      </c>
    </row>
    <row r="190" spans="2:3" hidden="1" x14ac:dyDescent="0.2">
      <c r="B190" s="110">
        <f t="shared" si="0"/>
        <v>2067</v>
      </c>
      <c r="C190" s="111">
        <f>[9]С2.5!$AZ$11</f>
        <v>0</v>
      </c>
    </row>
    <row r="191" spans="2:3" hidden="1" x14ac:dyDescent="0.2">
      <c r="B191" s="110">
        <f t="shared" si="0"/>
        <v>2068</v>
      </c>
      <c r="C191" s="111">
        <f>[9]С2.5!$BA$11</f>
        <v>0</v>
      </c>
    </row>
    <row r="192" spans="2:3" hidden="1" x14ac:dyDescent="0.2">
      <c r="B192" s="110">
        <f t="shared" si="0"/>
        <v>2069</v>
      </c>
      <c r="C192" s="111">
        <f>[9]С2.5!$BB$11</f>
        <v>0</v>
      </c>
    </row>
    <row r="193" spans="2:3" hidden="1" x14ac:dyDescent="0.2">
      <c r="B193" s="110">
        <f t="shared" si="0"/>
        <v>2070</v>
      </c>
      <c r="C193" s="111">
        <f>[9]С2.5!$BC$11</f>
        <v>0</v>
      </c>
    </row>
    <row r="194" spans="2:3" hidden="1" x14ac:dyDescent="0.2">
      <c r="B194" s="110">
        <f t="shared" si="0"/>
        <v>2071</v>
      </c>
      <c r="C194" s="111">
        <f>[9]С2.5!$BD$11</f>
        <v>0</v>
      </c>
    </row>
    <row r="195" spans="2:3" hidden="1" x14ac:dyDescent="0.2">
      <c r="B195" s="110">
        <f t="shared" si="0"/>
        <v>2072</v>
      </c>
      <c r="C195" s="111">
        <f>[9]С2.5!$BE$11</f>
        <v>0</v>
      </c>
    </row>
    <row r="196" spans="2:3" hidden="1" x14ac:dyDescent="0.2">
      <c r="B196" s="110">
        <f t="shared" si="0"/>
        <v>2073</v>
      </c>
      <c r="C196" s="111">
        <f>[9]С2.5!$BF$11</f>
        <v>0</v>
      </c>
    </row>
    <row r="197" spans="2:3" hidden="1" x14ac:dyDescent="0.2">
      <c r="B197" s="110">
        <f t="shared" si="0"/>
        <v>2074</v>
      </c>
      <c r="C197" s="111">
        <f>[9]С2.5!$BG$11</f>
        <v>0</v>
      </c>
    </row>
    <row r="198" spans="2:3" hidden="1" x14ac:dyDescent="0.2">
      <c r="B198" s="110">
        <f t="shared" si="0"/>
        <v>2075</v>
      </c>
      <c r="C198" s="111">
        <f>[9]С2.5!$BH$11</f>
        <v>0</v>
      </c>
    </row>
    <row r="199" spans="2:3" hidden="1" x14ac:dyDescent="0.2">
      <c r="B199" s="110">
        <f t="shared" si="0"/>
        <v>2076</v>
      </c>
      <c r="C199" s="111">
        <f>[9]С2.5!$BI$11</f>
        <v>0</v>
      </c>
    </row>
    <row r="200" spans="2:3" hidden="1" x14ac:dyDescent="0.2">
      <c r="B200" s="110">
        <f t="shared" si="0"/>
        <v>2077</v>
      </c>
      <c r="C200" s="111">
        <f>[9]С2.5!$BJ$11</f>
        <v>0</v>
      </c>
    </row>
    <row r="201" spans="2:3" hidden="1" x14ac:dyDescent="0.2">
      <c r="B201" s="110">
        <f t="shared" si="0"/>
        <v>2078</v>
      </c>
      <c r="C201" s="111">
        <f>[9]С2.5!$BK$11</f>
        <v>0</v>
      </c>
    </row>
    <row r="202" spans="2:3" hidden="1" x14ac:dyDescent="0.2">
      <c r="B202" s="110">
        <f t="shared" si="0"/>
        <v>2079</v>
      </c>
      <c r="C202" s="111">
        <f>[9]С2.5!$BL$11</f>
        <v>0</v>
      </c>
    </row>
    <row r="203" spans="2:3" hidden="1" x14ac:dyDescent="0.2">
      <c r="B203" s="110">
        <f t="shared" si="0"/>
        <v>2080</v>
      </c>
      <c r="C203" s="111">
        <f>[9]С2.5!$BM$11</f>
        <v>0</v>
      </c>
    </row>
    <row r="204" spans="2:3" hidden="1" x14ac:dyDescent="0.2">
      <c r="B204" s="110">
        <f t="shared" si="0"/>
        <v>2081</v>
      </c>
      <c r="C204" s="111">
        <f>[9]С2.5!$BN$11</f>
        <v>0</v>
      </c>
    </row>
    <row r="205" spans="2:3" hidden="1" x14ac:dyDescent="0.2">
      <c r="B205" s="110">
        <f t="shared" si="0"/>
        <v>2082</v>
      </c>
      <c r="C205" s="111">
        <f>[9]С2.5!$BO$11</f>
        <v>0</v>
      </c>
    </row>
    <row r="206" spans="2:3" hidden="1" x14ac:dyDescent="0.2">
      <c r="B206" s="110">
        <f t="shared" si="0"/>
        <v>2083</v>
      </c>
      <c r="C206" s="111">
        <f>[9]С2.5!$BP$11</f>
        <v>0</v>
      </c>
    </row>
    <row r="207" spans="2:3" hidden="1" x14ac:dyDescent="0.2">
      <c r="B207" s="110">
        <f t="shared" si="0"/>
        <v>2084</v>
      </c>
      <c r="C207" s="111">
        <f>[9]С2.5!$BQ$11</f>
        <v>0</v>
      </c>
    </row>
    <row r="208" spans="2:3" hidden="1" x14ac:dyDescent="0.2">
      <c r="B208" s="110">
        <f t="shared" si="0"/>
        <v>2085</v>
      </c>
      <c r="C208" s="111">
        <f>[9]С2.5!$BR$11</f>
        <v>0</v>
      </c>
    </row>
    <row r="209" spans="2:3" hidden="1" x14ac:dyDescent="0.2">
      <c r="B209" s="110">
        <f t="shared" ref="B209:B223" si="1">B208+1</f>
        <v>2086</v>
      </c>
      <c r="C209" s="111">
        <f>[9]С2.5!$BS$11</f>
        <v>0</v>
      </c>
    </row>
    <row r="210" spans="2:3" hidden="1" x14ac:dyDescent="0.2">
      <c r="B210" s="110">
        <f t="shared" si="1"/>
        <v>2087</v>
      </c>
      <c r="C210" s="111">
        <f>[9]С2.5!$BT$11</f>
        <v>0</v>
      </c>
    </row>
    <row r="211" spans="2:3" hidden="1" x14ac:dyDescent="0.2">
      <c r="B211" s="110">
        <f t="shared" si="1"/>
        <v>2088</v>
      </c>
      <c r="C211" s="111">
        <f>[9]С2.5!$BU$11</f>
        <v>0</v>
      </c>
    </row>
    <row r="212" spans="2:3" hidden="1" x14ac:dyDescent="0.2">
      <c r="B212" s="110">
        <f t="shared" si="1"/>
        <v>2089</v>
      </c>
      <c r="C212" s="111">
        <f>[9]С2.5!$BV$11</f>
        <v>0</v>
      </c>
    </row>
    <row r="213" spans="2:3" hidden="1" x14ac:dyDescent="0.2">
      <c r="B213" s="110">
        <f t="shared" si="1"/>
        <v>2090</v>
      </c>
      <c r="C213" s="111">
        <f>[9]С2.5!$BW$11</f>
        <v>0</v>
      </c>
    </row>
    <row r="214" spans="2:3" hidden="1" x14ac:dyDescent="0.2">
      <c r="B214" s="110">
        <f t="shared" si="1"/>
        <v>2091</v>
      </c>
      <c r="C214" s="111">
        <f>[9]С2.5!$BX$11</f>
        <v>0</v>
      </c>
    </row>
    <row r="215" spans="2:3" hidden="1" x14ac:dyDescent="0.2">
      <c r="B215" s="110">
        <f t="shared" si="1"/>
        <v>2092</v>
      </c>
      <c r="C215" s="111">
        <f>[9]С2.5!$BY$11</f>
        <v>0</v>
      </c>
    </row>
    <row r="216" spans="2:3" hidden="1" x14ac:dyDescent="0.2">
      <c r="B216" s="110">
        <f t="shared" si="1"/>
        <v>2093</v>
      </c>
      <c r="C216" s="111">
        <f>[9]С2.5!$BZ$11</f>
        <v>0</v>
      </c>
    </row>
    <row r="217" spans="2:3" hidden="1" x14ac:dyDescent="0.2">
      <c r="B217" s="110">
        <f t="shared" si="1"/>
        <v>2094</v>
      </c>
      <c r="C217" s="111">
        <f>[9]С2.5!$CA$11</f>
        <v>0</v>
      </c>
    </row>
    <row r="218" spans="2:3" hidden="1" x14ac:dyDescent="0.2">
      <c r="B218" s="110">
        <f t="shared" si="1"/>
        <v>2095</v>
      </c>
      <c r="C218" s="111">
        <f>[9]С2.5!$CB$11</f>
        <v>0</v>
      </c>
    </row>
    <row r="219" spans="2:3" hidden="1" x14ac:dyDescent="0.2">
      <c r="B219" s="110">
        <f t="shared" si="1"/>
        <v>2096</v>
      </c>
      <c r="C219" s="111">
        <f>[9]С2.5!$CC$11</f>
        <v>0</v>
      </c>
    </row>
    <row r="220" spans="2:3" hidden="1" x14ac:dyDescent="0.2">
      <c r="B220" s="110">
        <f t="shared" si="1"/>
        <v>2097</v>
      </c>
      <c r="C220" s="111">
        <f>[9]С2.5!$CD$11</f>
        <v>0</v>
      </c>
    </row>
    <row r="221" spans="2:3" hidden="1" x14ac:dyDescent="0.2">
      <c r="B221" s="110">
        <f t="shared" si="1"/>
        <v>2098</v>
      </c>
      <c r="C221" s="111">
        <f>[9]С2.5!$CE$11</f>
        <v>0</v>
      </c>
    </row>
    <row r="222" spans="2:3" hidden="1" x14ac:dyDescent="0.2">
      <c r="B222" s="110">
        <f t="shared" si="1"/>
        <v>2099</v>
      </c>
      <c r="C222" s="111">
        <f>[9]С2.5!$CF$11</f>
        <v>0</v>
      </c>
    </row>
    <row r="223" spans="2:3" ht="13.5" hidden="1" thickBot="1" x14ac:dyDescent="0.25">
      <c r="B223" s="112">
        <f t="shared" si="1"/>
        <v>2100</v>
      </c>
      <c r="C223" s="113">
        <f>[9]С2.5!$CG$11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7"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
      <c r="B1" s="143" t="s">
        <v>1</v>
      </c>
      <c r="C1" s="143"/>
    </row>
    <row r="2" spans="1:3" x14ac:dyDescent="0.2">
      <c r="A2" s="3"/>
      <c r="B2" s="4" t="s">
        <v>2</v>
      </c>
      <c r="C2" s="5">
        <v>45317</v>
      </c>
    </row>
    <row r="3" spans="1:3" x14ac:dyDescent="0.2">
      <c r="A3" s="3"/>
      <c r="B3" s="6" t="s">
        <v>3</v>
      </c>
    </row>
    <row r="4" spans="1:3" ht="25.5" x14ac:dyDescent="0.2">
      <c r="A4" s="8"/>
      <c r="B4" s="9" t="str">
        <f>[10]И1!D13</f>
        <v>Субъект Российской Федерации</v>
      </c>
      <c r="C4" s="10" t="str">
        <f>[10]И1!E13</f>
        <v>Новосибирская область</v>
      </c>
    </row>
    <row r="5" spans="1:3" ht="38.25" x14ac:dyDescent="0.2">
      <c r="A5" s="8"/>
      <c r="B5" s="9" t="str">
        <f>[10]И1!D14</f>
        <v>Тип муниципального образования (выберите из списка)</v>
      </c>
      <c r="C5" s="10" t="str">
        <f>[10]И1!E14</f>
        <v>село Елбань, Маслянинский муниципальный район</v>
      </c>
    </row>
    <row r="6" spans="1:3" x14ac:dyDescent="0.2">
      <c r="A6" s="8"/>
      <c r="B6" s="9" t="str">
        <f>IF([10]И1!E15="","",[10]И1!D15)</f>
        <v/>
      </c>
      <c r="C6" s="10" t="str">
        <f>IF([10]И1!E15="","",[10]И1!E15)</f>
        <v/>
      </c>
    </row>
    <row r="7" spans="1:3" x14ac:dyDescent="0.2">
      <c r="A7" s="8"/>
      <c r="B7" s="9" t="str">
        <f>[10]И1!D16</f>
        <v>Код ОКТМО</v>
      </c>
      <c r="C7" s="11" t="str">
        <f>[10]И1!E16</f>
        <v>50636422101</v>
      </c>
    </row>
    <row r="8" spans="1:3" x14ac:dyDescent="0.2">
      <c r="A8" s="8"/>
      <c r="B8" s="12" t="str">
        <f>[10]И1!D17</f>
        <v>Система теплоснабжения</v>
      </c>
      <c r="C8" s="13">
        <f>[10]И1!E17</f>
        <v>0</v>
      </c>
    </row>
    <row r="9" spans="1:3" x14ac:dyDescent="0.2">
      <c r="A9" s="8"/>
      <c r="B9" s="9" t="str">
        <f>[10]И1!D8</f>
        <v>Период регулирования (i)-й</v>
      </c>
      <c r="C9" s="14">
        <f>[10]И1!E8</f>
        <v>2024</v>
      </c>
    </row>
    <row r="10" spans="1:3" x14ac:dyDescent="0.2">
      <c r="A10" s="8"/>
      <c r="B10" s="9" t="str">
        <f>[10]И1!D9</f>
        <v>Период регулирования (i-1)-й</v>
      </c>
      <c r="C10" s="14">
        <f>[10]И1!E9</f>
        <v>2023</v>
      </c>
    </row>
    <row r="11" spans="1:3" x14ac:dyDescent="0.2">
      <c r="A11" s="8"/>
      <c r="B11" s="9" t="str">
        <f>[10]И1!D10</f>
        <v>Период регулирования (i-2)-й</v>
      </c>
      <c r="C11" s="14">
        <f>[10]И1!E10</f>
        <v>2022</v>
      </c>
    </row>
    <row r="12" spans="1:3" x14ac:dyDescent="0.2">
      <c r="A12" s="8"/>
      <c r="B12" s="9" t="str">
        <f>[10]И1!D11</f>
        <v>Базовый год (б)</v>
      </c>
      <c r="C12" s="14">
        <f>[10]И1!E11</f>
        <v>2019</v>
      </c>
    </row>
    <row r="13" spans="1:3" ht="38.25" x14ac:dyDescent="0.2">
      <c r="A13" s="8"/>
      <c r="B13" s="9" t="str">
        <f>[10]И1!D18</f>
        <v>Вид топлива, использование которого преобладает в системе теплоснабжения</v>
      </c>
      <c r="C13" s="15" t="str">
        <f>[10]С1.1!E13</f>
        <v>уголь (вид угля не указан в топливном балансе)</v>
      </c>
    </row>
    <row r="14" spans="1:3" ht="31.7" customHeight="1" thickBot="1" x14ac:dyDescent="0.25">
      <c r="A14" s="142" t="s">
        <v>4</v>
      </c>
      <c r="B14" s="142"/>
      <c r="C14" s="142"/>
    </row>
    <row r="15" spans="1:3" x14ac:dyDescent="0.2">
      <c r="A15" s="16" t="s">
        <v>5</v>
      </c>
      <c r="B15" s="17" t="s">
        <v>6</v>
      </c>
      <c r="C15" s="18" t="s">
        <v>7</v>
      </c>
    </row>
    <row r="16" spans="1:3" x14ac:dyDescent="0.2">
      <c r="A16" s="19">
        <v>1</v>
      </c>
      <c r="B16" s="20">
        <v>2</v>
      </c>
      <c r="C16" s="21">
        <v>3</v>
      </c>
    </row>
    <row r="17" spans="1:3" x14ac:dyDescent="0.2">
      <c r="A17" s="22">
        <v>1</v>
      </c>
      <c r="B17" s="23" t="s">
        <v>8</v>
      </c>
      <c r="C17" s="24">
        <f>SUM(C18:C22)</f>
        <v>3676.0228218448306</v>
      </c>
    </row>
    <row r="18" spans="1:3" ht="42.75" x14ac:dyDescent="0.2">
      <c r="A18" s="22" t="s">
        <v>9</v>
      </c>
      <c r="B18" s="25" t="s">
        <v>10</v>
      </c>
      <c r="C18" s="26">
        <f>[10]С1!F12</f>
        <v>688.02584870865451</v>
      </c>
    </row>
    <row r="19" spans="1:3" ht="42.75" x14ac:dyDescent="0.2">
      <c r="A19" s="22" t="s">
        <v>11</v>
      </c>
      <c r="B19" s="25" t="s">
        <v>12</v>
      </c>
      <c r="C19" s="26">
        <f>[10]С2!F12</f>
        <v>1992.3110795724281</v>
      </c>
    </row>
    <row r="20" spans="1:3" ht="30" x14ac:dyDescent="0.2">
      <c r="A20" s="22" t="s">
        <v>13</v>
      </c>
      <c r="B20" s="25" t="s">
        <v>14</v>
      </c>
      <c r="C20" s="26">
        <f>[10]С3!F12</f>
        <v>473.57953306383126</v>
      </c>
    </row>
    <row r="21" spans="1:3" ht="42.75" x14ac:dyDescent="0.2">
      <c r="A21" s="22" t="s">
        <v>15</v>
      </c>
      <c r="B21" s="25" t="s">
        <v>16</v>
      </c>
      <c r="C21" s="26">
        <f>[10]С4!F12</f>
        <v>450.02748164021443</v>
      </c>
    </row>
    <row r="22" spans="1:3" ht="30" x14ac:dyDescent="0.2">
      <c r="A22" s="22" t="s">
        <v>17</v>
      </c>
      <c r="B22" s="25" t="s">
        <v>18</v>
      </c>
      <c r="C22" s="26">
        <f>[10]С5!F12</f>
        <v>72.07887885970257</v>
      </c>
    </row>
    <row r="23" spans="1:3" ht="43.5" thickBot="1" x14ac:dyDescent="0.25">
      <c r="A23" s="27" t="s">
        <v>19</v>
      </c>
      <c r="B23" s="140" t="s">
        <v>20</v>
      </c>
      <c r="C23" s="28" t="str">
        <f>[10]С6!F12</f>
        <v>-</v>
      </c>
    </row>
    <row r="24" spans="1:3" ht="13.5" thickBot="1" x14ac:dyDescent="0.25">
      <c r="A24" s="3"/>
    </row>
    <row r="25" spans="1:3" x14ac:dyDescent="0.2">
      <c r="A25" s="16" t="s">
        <v>5</v>
      </c>
      <c r="B25" s="29" t="s">
        <v>6</v>
      </c>
      <c r="C25" s="30" t="s">
        <v>7</v>
      </c>
    </row>
    <row r="26" spans="1:3" x14ac:dyDescent="0.2">
      <c r="A26" s="19">
        <v>1</v>
      </c>
      <c r="B26" s="31">
        <v>2</v>
      </c>
      <c r="C26" s="32">
        <v>3</v>
      </c>
    </row>
    <row r="27" spans="1:3" ht="30" customHeight="1" x14ac:dyDescent="0.2">
      <c r="A27" s="22">
        <v>1</v>
      </c>
      <c r="B27" s="144" t="s">
        <v>21</v>
      </c>
      <c r="C27" s="144"/>
    </row>
    <row r="28" spans="1:3" x14ac:dyDescent="0.2">
      <c r="A28" s="22" t="s">
        <v>9</v>
      </c>
      <c r="B28" s="33" t="s">
        <v>22</v>
      </c>
      <c r="C28" s="34">
        <f>[10]С1.1!E16</f>
        <v>5100</v>
      </c>
    </row>
    <row r="29" spans="1:3" ht="42.75" x14ac:dyDescent="0.2">
      <c r="A29" s="22" t="s">
        <v>11</v>
      </c>
      <c r="B29" s="33" t="s">
        <v>23</v>
      </c>
      <c r="C29" s="34">
        <f>[10]С1.1!E27</f>
        <v>3091.33</v>
      </c>
    </row>
    <row r="30" spans="1:3" ht="17.25" x14ac:dyDescent="0.2">
      <c r="A30" s="22" t="s">
        <v>13</v>
      </c>
      <c r="B30" s="33" t="s">
        <v>24</v>
      </c>
      <c r="C30" s="35">
        <f>[10]С1.1!E19</f>
        <v>-0.19900000000000001</v>
      </c>
    </row>
    <row r="31" spans="1:3" ht="17.25" x14ac:dyDescent="0.2">
      <c r="A31" s="22" t="s">
        <v>15</v>
      </c>
      <c r="B31" s="33" t="s">
        <v>25</v>
      </c>
      <c r="C31" s="35">
        <f>[10]С1.1!E20</f>
        <v>5.7000000000000002E-2</v>
      </c>
    </row>
    <row r="32" spans="1:3" ht="30" x14ac:dyDescent="0.2">
      <c r="A32" s="22" t="s">
        <v>17</v>
      </c>
      <c r="B32" s="36" t="s">
        <v>26</v>
      </c>
      <c r="C32" s="37">
        <f>[10]С1!F13</f>
        <v>176.4</v>
      </c>
    </row>
    <row r="33" spans="1:3" x14ac:dyDescent="0.2">
      <c r="A33" s="22" t="s">
        <v>19</v>
      </c>
      <c r="B33" s="36" t="s">
        <v>27</v>
      </c>
      <c r="C33" s="38">
        <f>[10]С1!F16</f>
        <v>7000</v>
      </c>
    </row>
    <row r="34" spans="1:3" ht="14.25" x14ac:dyDescent="0.2">
      <c r="A34" s="22" t="s">
        <v>28</v>
      </c>
      <c r="B34" s="39" t="s">
        <v>29</v>
      </c>
      <c r="C34" s="40">
        <f>[10]С1!F17</f>
        <v>0.72857142857142854</v>
      </c>
    </row>
    <row r="35" spans="1:3" ht="15.75" x14ac:dyDescent="0.2">
      <c r="A35" s="41" t="s">
        <v>30</v>
      </c>
      <c r="B35" s="42" t="s">
        <v>31</v>
      </c>
      <c r="C35" s="40">
        <f>[10]С1!F20</f>
        <v>21.588411179999994</v>
      </c>
    </row>
    <row r="36" spans="1:3" ht="15.75" x14ac:dyDescent="0.2">
      <c r="A36" s="41" t="s">
        <v>32</v>
      </c>
      <c r="B36" s="43" t="s">
        <v>33</v>
      </c>
      <c r="C36" s="40">
        <f>[10]С1!F21</f>
        <v>20.818139999999996</v>
      </c>
    </row>
    <row r="37" spans="1:3" ht="14.25" x14ac:dyDescent="0.2">
      <c r="A37" s="41" t="s">
        <v>34</v>
      </c>
      <c r="B37" s="44" t="s">
        <v>35</v>
      </c>
      <c r="C37" s="40">
        <f>[10]С1!F22</f>
        <v>1.0369999999999999</v>
      </c>
    </row>
    <row r="38" spans="1:3" ht="53.25" thickBot="1" x14ac:dyDescent="0.25">
      <c r="A38" s="27" t="s">
        <v>36</v>
      </c>
      <c r="B38" s="45" t="s">
        <v>37</v>
      </c>
      <c r="C38" s="46">
        <f>[10]С1!F23</f>
        <v>1.0469999999999999</v>
      </c>
    </row>
    <row r="39" spans="1:3" ht="13.5" thickBot="1" x14ac:dyDescent="0.25">
      <c r="A39" s="47"/>
      <c r="B39" s="48"/>
      <c r="C39" s="49"/>
    </row>
    <row r="40" spans="1:3" ht="30" customHeight="1" x14ac:dyDescent="0.2">
      <c r="A40" s="50" t="s">
        <v>38</v>
      </c>
      <c r="B40" s="145" t="s">
        <v>39</v>
      </c>
      <c r="C40" s="145"/>
    </row>
    <row r="41" spans="1:3" ht="25.5" x14ac:dyDescent="0.2">
      <c r="A41" s="22" t="s">
        <v>40</v>
      </c>
      <c r="B41" s="36" t="s">
        <v>41</v>
      </c>
      <c r="C41" s="51" t="str">
        <f>[10]С2.1!E12</f>
        <v>V</v>
      </c>
    </row>
    <row r="42" spans="1:3" ht="25.5" x14ac:dyDescent="0.2">
      <c r="A42" s="22" t="s">
        <v>42</v>
      </c>
      <c r="B42" s="33" t="s">
        <v>43</v>
      </c>
      <c r="C42" s="51" t="str">
        <f>[10]С2.1!E13</f>
        <v>6 и менее баллов</v>
      </c>
    </row>
    <row r="43" spans="1:3" ht="25.5" x14ac:dyDescent="0.2">
      <c r="A43" s="22" t="s">
        <v>44</v>
      </c>
      <c r="B43" s="33" t="s">
        <v>45</v>
      </c>
      <c r="C43" s="51" t="str">
        <f>[10]С2.1!E14</f>
        <v>от 200 до 500</v>
      </c>
    </row>
    <row r="44" spans="1:3" ht="25.5" x14ac:dyDescent="0.2">
      <c r="A44" s="22" t="s">
        <v>46</v>
      </c>
      <c r="B44" s="33" t="s">
        <v>47</v>
      </c>
      <c r="C44" s="52" t="str">
        <f>[10]С2.1!E15</f>
        <v>нет</v>
      </c>
    </row>
    <row r="45" spans="1:3" ht="30" x14ac:dyDescent="0.2">
      <c r="A45" s="22" t="s">
        <v>48</v>
      </c>
      <c r="B45" s="33" t="s">
        <v>49</v>
      </c>
      <c r="C45" s="34">
        <f>[10]С2!F18</f>
        <v>35106.652004551666</v>
      </c>
    </row>
    <row r="46" spans="1:3" ht="30" x14ac:dyDescent="0.2">
      <c r="A46" s="22" t="s">
        <v>50</v>
      </c>
      <c r="B46" s="53" t="s">
        <v>51</v>
      </c>
      <c r="C46" s="34">
        <f>IF([10]С2!F19&gt;0,[10]С2!F19,[10]С2!F20)</f>
        <v>23441.524932855718</v>
      </c>
    </row>
    <row r="47" spans="1:3" ht="25.5" x14ac:dyDescent="0.2">
      <c r="A47" s="22" t="s">
        <v>52</v>
      </c>
      <c r="B47" s="54" t="s">
        <v>53</v>
      </c>
      <c r="C47" s="34">
        <f>[10]С2.1!E19</f>
        <v>-37</v>
      </c>
    </row>
    <row r="48" spans="1:3" ht="25.5" x14ac:dyDescent="0.2">
      <c r="A48" s="22" t="s">
        <v>54</v>
      </c>
      <c r="B48" s="54" t="s">
        <v>55</v>
      </c>
      <c r="C48" s="34" t="str">
        <f>[10]С2.1!E22</f>
        <v>нет</v>
      </c>
    </row>
    <row r="49" spans="1:3" ht="38.25" x14ac:dyDescent="0.2">
      <c r="A49" s="22" t="s">
        <v>56</v>
      </c>
      <c r="B49" s="55" t="s">
        <v>57</v>
      </c>
      <c r="C49" s="34">
        <f>[10]С2.2!E10</f>
        <v>1287</v>
      </c>
    </row>
    <row r="50" spans="1:3" ht="25.5" x14ac:dyDescent="0.2">
      <c r="A50" s="22" t="s">
        <v>58</v>
      </c>
      <c r="B50" s="56" t="s">
        <v>59</v>
      </c>
      <c r="C50" s="34">
        <f>[10]С2.2!E12</f>
        <v>5.97</v>
      </c>
    </row>
    <row r="51" spans="1:3" ht="52.5" x14ac:dyDescent="0.2">
      <c r="A51" s="22" t="s">
        <v>60</v>
      </c>
      <c r="B51" s="57" t="s">
        <v>61</v>
      </c>
      <c r="C51" s="34">
        <f>[10]С2.2!E13</f>
        <v>1</v>
      </c>
    </row>
    <row r="52" spans="1:3" ht="27.75" x14ac:dyDescent="0.2">
      <c r="A52" s="22" t="s">
        <v>62</v>
      </c>
      <c r="B52" s="56" t="s">
        <v>63</v>
      </c>
      <c r="C52" s="34">
        <f>[10]С2.2!E14</f>
        <v>12104</v>
      </c>
    </row>
    <row r="53" spans="1:3" ht="25.5" x14ac:dyDescent="0.2">
      <c r="A53" s="22" t="s">
        <v>64</v>
      </c>
      <c r="B53" s="57" t="s">
        <v>65</v>
      </c>
      <c r="C53" s="35">
        <f>[10]С2.2!E15</f>
        <v>4.8000000000000001E-2</v>
      </c>
    </row>
    <row r="54" spans="1:3" x14ac:dyDescent="0.2">
      <c r="A54" s="22" t="s">
        <v>66</v>
      </c>
      <c r="B54" s="57" t="s">
        <v>67</v>
      </c>
      <c r="C54" s="34">
        <f>[10]С2.2!E16</f>
        <v>1</v>
      </c>
    </row>
    <row r="55" spans="1:3" ht="15.75" x14ac:dyDescent="0.2">
      <c r="A55" s="22" t="s">
        <v>68</v>
      </c>
      <c r="B55" s="58" t="s">
        <v>69</v>
      </c>
      <c r="C55" s="34">
        <f>[10]С2!F21</f>
        <v>1</v>
      </c>
    </row>
    <row r="56" spans="1:3" ht="30" x14ac:dyDescent="0.2">
      <c r="A56" s="59" t="s">
        <v>70</v>
      </c>
      <c r="B56" s="33" t="s">
        <v>71</v>
      </c>
      <c r="C56" s="34">
        <f>[10]С2!F13</f>
        <v>183796.83936385796</v>
      </c>
    </row>
    <row r="57" spans="1:3" ht="30" x14ac:dyDescent="0.2">
      <c r="A57" s="59" t="s">
        <v>72</v>
      </c>
      <c r="B57" s="58" t="s">
        <v>73</v>
      </c>
      <c r="C57" s="34">
        <f>[10]С2!F14</f>
        <v>113455</v>
      </c>
    </row>
    <row r="58" spans="1:3" ht="15.75" x14ac:dyDescent="0.2">
      <c r="A58" s="59" t="s">
        <v>74</v>
      </c>
      <c r="B58" s="60" t="s">
        <v>75</v>
      </c>
      <c r="C58" s="40">
        <f>[10]С2!F15</f>
        <v>1.071</v>
      </c>
    </row>
    <row r="59" spans="1:3" ht="15.75" x14ac:dyDescent="0.2">
      <c r="A59" s="59" t="s">
        <v>76</v>
      </c>
      <c r="B59" s="60" t="s">
        <v>77</v>
      </c>
      <c r="C59" s="40">
        <f>[10]С2!F16</f>
        <v>1</v>
      </c>
    </row>
    <row r="60" spans="1:3" ht="17.25" x14ac:dyDescent="0.2">
      <c r="A60" s="59" t="s">
        <v>78</v>
      </c>
      <c r="B60" s="58" t="s">
        <v>79</v>
      </c>
      <c r="C60" s="34">
        <f>[10]С2!F17</f>
        <v>1.01</v>
      </c>
    </row>
    <row r="61" spans="1:3" s="63" customFormat="1" ht="14.25" x14ac:dyDescent="0.2">
      <c r="A61" s="59" t="s">
        <v>80</v>
      </c>
      <c r="B61" s="61" t="s">
        <v>81</v>
      </c>
      <c r="C61" s="62">
        <f>[10]С2!F33</f>
        <v>10</v>
      </c>
    </row>
    <row r="62" spans="1:3" ht="30" x14ac:dyDescent="0.2">
      <c r="A62" s="59" t="s">
        <v>82</v>
      </c>
      <c r="B62" s="64" t="s">
        <v>83</v>
      </c>
      <c r="C62" s="34">
        <f>[10]С2!F26</f>
        <v>1732.0347562066397</v>
      </c>
    </row>
    <row r="63" spans="1:3" ht="17.25" x14ac:dyDescent="0.2">
      <c r="A63" s="59" t="s">
        <v>84</v>
      </c>
      <c r="B63" s="53" t="s">
        <v>85</v>
      </c>
      <c r="C63" s="34">
        <f>[10]С2!F27</f>
        <v>0.27536184199999997</v>
      </c>
    </row>
    <row r="64" spans="1:3" ht="17.25" x14ac:dyDescent="0.2">
      <c r="A64" s="59" t="s">
        <v>86</v>
      </c>
      <c r="B64" s="58" t="s">
        <v>87</v>
      </c>
      <c r="C64" s="62">
        <f>[10]С2!F28</f>
        <v>4200</v>
      </c>
    </row>
    <row r="65" spans="1:3" ht="42.75" x14ac:dyDescent="0.2">
      <c r="A65" s="59" t="s">
        <v>88</v>
      </c>
      <c r="B65" s="33" t="s">
        <v>89</v>
      </c>
      <c r="C65" s="34">
        <f>[10]С2!F22</f>
        <v>38698.422798410109</v>
      </c>
    </row>
    <row r="66" spans="1:3" ht="30" x14ac:dyDescent="0.2">
      <c r="A66" s="59" t="s">
        <v>90</v>
      </c>
      <c r="B66" s="60" t="s">
        <v>91</v>
      </c>
      <c r="C66" s="34">
        <f>[10]С2!F23</f>
        <v>1990</v>
      </c>
    </row>
    <row r="67" spans="1:3" ht="30" x14ac:dyDescent="0.2">
      <c r="A67" s="59" t="s">
        <v>92</v>
      </c>
      <c r="B67" s="53" t="s">
        <v>93</v>
      </c>
      <c r="C67" s="34">
        <f>[10]С2.1!E27</f>
        <v>14307.876789999998</v>
      </c>
    </row>
    <row r="68" spans="1:3" ht="38.25" x14ac:dyDescent="0.2">
      <c r="A68" s="59" t="s">
        <v>94</v>
      </c>
      <c r="B68" s="65" t="s">
        <v>95</v>
      </c>
      <c r="C68" s="52">
        <f>[10]С2.3!E21</f>
        <v>0</v>
      </c>
    </row>
    <row r="69" spans="1:3" ht="25.5" x14ac:dyDescent="0.2">
      <c r="A69" s="59" t="s">
        <v>96</v>
      </c>
      <c r="B69" s="66" t="s">
        <v>97</v>
      </c>
      <c r="C69" s="67">
        <f>[10]С2.3!E11</f>
        <v>9.89</v>
      </c>
    </row>
    <row r="70" spans="1:3" ht="25.5" x14ac:dyDescent="0.2">
      <c r="A70" s="59" t="s">
        <v>98</v>
      </c>
      <c r="B70" s="66" t="s">
        <v>99</v>
      </c>
      <c r="C70" s="62">
        <f>[10]С2.3!E13</f>
        <v>300</v>
      </c>
    </row>
    <row r="71" spans="1:3" ht="25.5" x14ac:dyDescent="0.2">
      <c r="A71" s="59" t="s">
        <v>100</v>
      </c>
      <c r="B71" s="65" t="s">
        <v>101</v>
      </c>
      <c r="C71" s="68">
        <f>IF([10]С2.3!E22&gt;0,[10]С2.3!E22,[10]С2.3!E14)</f>
        <v>61211</v>
      </c>
    </row>
    <row r="72" spans="1:3" ht="38.25" x14ac:dyDescent="0.2">
      <c r="A72" s="59" t="s">
        <v>102</v>
      </c>
      <c r="B72" s="65" t="s">
        <v>103</v>
      </c>
      <c r="C72" s="68">
        <f>IF([10]С2.3!E23&gt;0,[10]С2.3!E23,[10]С2.3!E15)</f>
        <v>45675</v>
      </c>
    </row>
    <row r="73" spans="1:3" ht="30" x14ac:dyDescent="0.2">
      <c r="A73" s="59" t="s">
        <v>104</v>
      </c>
      <c r="B73" s="53" t="s">
        <v>105</v>
      </c>
      <c r="C73" s="34">
        <f>[10]С2.1!E28</f>
        <v>9541.9567200000001</v>
      </c>
    </row>
    <row r="74" spans="1:3" ht="38.25" x14ac:dyDescent="0.2">
      <c r="A74" s="59" t="s">
        <v>106</v>
      </c>
      <c r="B74" s="65" t="s">
        <v>107</v>
      </c>
      <c r="C74" s="52">
        <f>[10]С2.3!E25</f>
        <v>0</v>
      </c>
    </row>
    <row r="75" spans="1:3" ht="25.5" x14ac:dyDescent="0.2">
      <c r="A75" s="59" t="s">
        <v>108</v>
      </c>
      <c r="B75" s="66" t="s">
        <v>109</v>
      </c>
      <c r="C75" s="67">
        <f>[10]С2.3!E12</f>
        <v>0.56000000000000005</v>
      </c>
    </row>
    <row r="76" spans="1:3" ht="25.5" x14ac:dyDescent="0.2">
      <c r="A76" s="59" t="s">
        <v>110</v>
      </c>
      <c r="B76" s="66" t="s">
        <v>99</v>
      </c>
      <c r="C76" s="62">
        <f>[10]С2.3!E13</f>
        <v>300</v>
      </c>
    </row>
    <row r="77" spans="1:3" ht="25.5" x14ac:dyDescent="0.2">
      <c r="A77" s="59" t="s">
        <v>111</v>
      </c>
      <c r="B77" s="69" t="s">
        <v>112</v>
      </c>
      <c r="C77" s="68">
        <f>IF([10]С2.3!E26&gt;0,[10]С2.3!E26,[10]С2.3!E16)</f>
        <v>65637</v>
      </c>
    </row>
    <row r="78" spans="1:3" ht="38.25" x14ac:dyDescent="0.2">
      <c r="A78" s="59" t="s">
        <v>113</v>
      </c>
      <c r="B78" s="69" t="s">
        <v>114</v>
      </c>
      <c r="C78" s="68">
        <f>IF([10]С2.3!E27&gt;0,[10]С2.3!E27,[10]С2.3!E17)</f>
        <v>31684</v>
      </c>
    </row>
    <row r="79" spans="1:3" ht="17.25" x14ac:dyDescent="0.2">
      <c r="A79" s="59" t="s">
        <v>115</v>
      </c>
      <c r="B79" s="33" t="s">
        <v>116</v>
      </c>
      <c r="C79" s="35">
        <f>[10]С2!F29</f>
        <v>9.5962865259740182E-2</v>
      </c>
    </row>
    <row r="80" spans="1:3" ht="30" x14ac:dyDescent="0.2">
      <c r="A80" s="59" t="s">
        <v>117</v>
      </c>
      <c r="B80" s="53" t="s">
        <v>118</v>
      </c>
      <c r="C80" s="70">
        <f>[10]С2!F30</f>
        <v>8.4029304029304031E-2</v>
      </c>
    </row>
    <row r="81" spans="1:3" ht="17.25" x14ac:dyDescent="0.2">
      <c r="A81" s="59" t="s">
        <v>119</v>
      </c>
      <c r="B81" s="71" t="s">
        <v>120</v>
      </c>
      <c r="C81" s="35">
        <f>[10]С2!F31</f>
        <v>0.13880000000000001</v>
      </c>
    </row>
    <row r="82" spans="1:3" s="63" customFormat="1" ht="18" thickBot="1" x14ac:dyDescent="0.25">
      <c r="A82" s="72" t="s">
        <v>121</v>
      </c>
      <c r="B82" s="73" t="s">
        <v>122</v>
      </c>
      <c r="C82" s="74">
        <f>[10]С2!F32</f>
        <v>0.12640000000000001</v>
      </c>
    </row>
    <row r="83" spans="1:3" ht="13.5" thickBot="1" x14ac:dyDescent="0.25">
      <c r="A83" s="47"/>
      <c r="B83" s="75"/>
      <c r="C83" s="15"/>
    </row>
    <row r="84" spans="1:3" s="63" customFormat="1" ht="30" customHeight="1" x14ac:dyDescent="0.2">
      <c r="A84" s="76" t="s">
        <v>123</v>
      </c>
      <c r="B84" s="145" t="s">
        <v>124</v>
      </c>
      <c r="C84" s="145"/>
    </row>
    <row r="85" spans="1:3" s="63" customFormat="1" ht="30" x14ac:dyDescent="0.2">
      <c r="A85" s="77" t="s">
        <v>125</v>
      </c>
      <c r="B85" s="33" t="s">
        <v>126</v>
      </c>
      <c r="C85" s="34">
        <f>[10]С3!F14</f>
        <v>6075.6875084088233</v>
      </c>
    </row>
    <row r="86" spans="1:3" s="63" customFormat="1" ht="42.75" x14ac:dyDescent="0.2">
      <c r="A86" s="77" t="s">
        <v>127</v>
      </c>
      <c r="B86" s="53" t="s">
        <v>128</v>
      </c>
      <c r="C86" s="78">
        <f>[10]С3!F15</f>
        <v>0.2</v>
      </c>
    </row>
    <row r="87" spans="1:3" s="63" customFormat="1" ht="14.25" x14ac:dyDescent="0.2">
      <c r="A87" s="77" t="s">
        <v>129</v>
      </c>
      <c r="B87" s="79" t="s">
        <v>130</v>
      </c>
      <c r="C87" s="62">
        <f>[10]С3!F18</f>
        <v>15</v>
      </c>
    </row>
    <row r="88" spans="1:3" s="63" customFormat="1" ht="17.25" x14ac:dyDescent="0.2">
      <c r="A88" s="77" t="s">
        <v>131</v>
      </c>
      <c r="B88" s="33" t="s">
        <v>132</v>
      </c>
      <c r="C88" s="34">
        <f>[10]С3!F19</f>
        <v>3778.1614077800232</v>
      </c>
    </row>
    <row r="89" spans="1:3" s="63" customFormat="1" ht="55.5" x14ac:dyDescent="0.2">
      <c r="A89" s="77" t="s">
        <v>133</v>
      </c>
      <c r="B89" s="53" t="s">
        <v>134</v>
      </c>
      <c r="C89" s="80">
        <f>[10]С3!F20</f>
        <v>2.1999999999999999E-2</v>
      </c>
    </row>
    <row r="90" spans="1:3" s="63" customFormat="1" ht="14.25" x14ac:dyDescent="0.2">
      <c r="A90" s="77" t="s">
        <v>135</v>
      </c>
      <c r="B90" s="58" t="s">
        <v>81</v>
      </c>
      <c r="C90" s="62">
        <f>[10]С3!F21</f>
        <v>10</v>
      </c>
    </row>
    <row r="91" spans="1:3" s="63" customFormat="1" ht="17.25" x14ac:dyDescent="0.2">
      <c r="A91" s="77" t="s">
        <v>136</v>
      </c>
      <c r="B91" s="33" t="s">
        <v>137</v>
      </c>
      <c r="C91" s="34">
        <f>[10]С3!F22</f>
        <v>5.1961042686199193</v>
      </c>
    </row>
    <row r="92" spans="1:3" s="63" customFormat="1" ht="55.5" x14ac:dyDescent="0.2">
      <c r="A92" s="77" t="s">
        <v>138</v>
      </c>
      <c r="B92" s="53" t="s">
        <v>139</v>
      </c>
      <c r="C92" s="80">
        <f>[10]С3!F23</f>
        <v>3.0000000000000001E-3</v>
      </c>
    </row>
    <row r="93" spans="1:3" s="63" customFormat="1" ht="27.75" thickBot="1" x14ac:dyDescent="0.25">
      <c r="A93" s="81" t="s">
        <v>140</v>
      </c>
      <c r="B93" s="82" t="s">
        <v>141</v>
      </c>
      <c r="C93" s="83">
        <f>[10]С3!F24</f>
        <v>1732.0347562066397</v>
      </c>
    </row>
    <row r="94" spans="1:3" ht="13.5" thickBot="1" x14ac:dyDescent="0.25">
      <c r="A94" s="47"/>
      <c r="B94" s="75"/>
      <c r="C94" s="15"/>
    </row>
    <row r="95" spans="1:3" ht="30" customHeight="1" x14ac:dyDescent="0.2">
      <c r="A95" s="84" t="s">
        <v>142</v>
      </c>
      <c r="B95" s="145" t="s">
        <v>143</v>
      </c>
      <c r="C95" s="145"/>
    </row>
    <row r="96" spans="1:3" ht="30" x14ac:dyDescent="0.2">
      <c r="A96" s="59" t="s">
        <v>144</v>
      </c>
      <c r="B96" s="33" t="s">
        <v>145</v>
      </c>
      <c r="C96" s="34">
        <f>[10]С4!F16</f>
        <v>1652.5</v>
      </c>
    </row>
    <row r="97" spans="1:3" ht="30" x14ac:dyDescent="0.2">
      <c r="A97" s="59" t="s">
        <v>146</v>
      </c>
      <c r="B97" s="58" t="s">
        <v>147</v>
      </c>
      <c r="C97" s="34">
        <f>[10]С4!F17</f>
        <v>73547</v>
      </c>
    </row>
    <row r="98" spans="1:3" ht="17.25" x14ac:dyDescent="0.2">
      <c r="A98" s="59" t="s">
        <v>148</v>
      </c>
      <c r="B98" s="58" t="s">
        <v>149</v>
      </c>
      <c r="C98" s="40">
        <f>[10]С4!F18</f>
        <v>0.02</v>
      </c>
    </row>
    <row r="99" spans="1:3" ht="30" x14ac:dyDescent="0.2">
      <c r="A99" s="59" t="s">
        <v>150</v>
      </c>
      <c r="B99" s="58" t="s">
        <v>151</v>
      </c>
      <c r="C99" s="34">
        <f>[10]С4!F19</f>
        <v>12104</v>
      </c>
    </row>
    <row r="100" spans="1:3" ht="28.5" x14ac:dyDescent="0.2">
      <c r="A100" s="59" t="s">
        <v>152</v>
      </c>
      <c r="B100" s="58" t="s">
        <v>153</v>
      </c>
      <c r="C100" s="40">
        <f>[10]С4!F20</f>
        <v>1.4999999999999999E-2</v>
      </c>
    </row>
    <row r="101" spans="1:3" ht="30" x14ac:dyDescent="0.2">
      <c r="A101" s="59" t="s">
        <v>154</v>
      </c>
      <c r="B101" s="33" t="s">
        <v>155</v>
      </c>
      <c r="C101" s="34">
        <f>[10]С4!F21</f>
        <v>1933.1949342509995</v>
      </c>
    </row>
    <row r="102" spans="1:3" ht="24" customHeight="1" x14ac:dyDescent="0.2">
      <c r="A102" s="59" t="s">
        <v>156</v>
      </c>
      <c r="B102" s="53" t="s">
        <v>157</v>
      </c>
      <c r="C102" s="85">
        <f>IF([10]С4.2!F8="да",[10]С4.2!D21,[10]С4.2!D15)</f>
        <v>0</v>
      </c>
    </row>
    <row r="103" spans="1:3" ht="68.25" x14ac:dyDescent="0.2">
      <c r="A103" s="59" t="s">
        <v>158</v>
      </c>
      <c r="B103" s="53" t="s">
        <v>159</v>
      </c>
      <c r="C103" s="34">
        <f>[10]С4!F22</f>
        <v>3.6112641666666665</v>
      </c>
    </row>
    <row r="104" spans="1:3" ht="30" x14ac:dyDescent="0.2">
      <c r="A104" s="59" t="s">
        <v>160</v>
      </c>
      <c r="B104" s="58" t="s">
        <v>161</v>
      </c>
      <c r="C104" s="34">
        <f>[10]С4!F23</f>
        <v>180</v>
      </c>
    </row>
    <row r="105" spans="1:3" ht="14.25" x14ac:dyDescent="0.2">
      <c r="A105" s="59" t="s">
        <v>162</v>
      </c>
      <c r="B105" s="53" t="s">
        <v>163</v>
      </c>
      <c r="C105" s="34">
        <f>[10]С4!F24</f>
        <v>8497.1999999999989</v>
      </c>
    </row>
    <row r="106" spans="1:3" ht="14.25" x14ac:dyDescent="0.2">
      <c r="A106" s="59" t="s">
        <v>164</v>
      </c>
      <c r="B106" s="58" t="s">
        <v>165</v>
      </c>
      <c r="C106" s="40">
        <f>[10]С4!F25</f>
        <v>0.35</v>
      </c>
    </row>
    <row r="107" spans="1:3" ht="17.25" x14ac:dyDescent="0.2">
      <c r="A107" s="59" t="s">
        <v>166</v>
      </c>
      <c r="B107" s="33" t="s">
        <v>167</v>
      </c>
      <c r="C107" s="34">
        <f>[10]С4!F26</f>
        <v>88.687900000000013</v>
      </c>
    </row>
    <row r="108" spans="1:3" ht="25.5" x14ac:dyDescent="0.2">
      <c r="A108" s="59" t="s">
        <v>168</v>
      </c>
      <c r="B108" s="53" t="s">
        <v>95</v>
      </c>
      <c r="C108" s="85">
        <f>[10]С4.3!E16</f>
        <v>0</v>
      </c>
    </row>
    <row r="109" spans="1:3" ht="25.5" x14ac:dyDescent="0.2">
      <c r="A109" s="59" t="s">
        <v>169</v>
      </c>
      <c r="B109" s="53" t="s">
        <v>170</v>
      </c>
      <c r="C109" s="34">
        <f>[10]С4.3!E17</f>
        <v>22.900000000000002</v>
      </c>
    </row>
    <row r="110" spans="1:3" ht="38.25" x14ac:dyDescent="0.2">
      <c r="A110" s="59" t="s">
        <v>171</v>
      </c>
      <c r="B110" s="53" t="s">
        <v>107</v>
      </c>
      <c r="C110" s="85">
        <f>[10]С4.3!E18</f>
        <v>0</v>
      </c>
    </row>
    <row r="111" spans="1:3" x14ac:dyDescent="0.2">
      <c r="A111" s="59" t="s">
        <v>172</v>
      </c>
      <c r="B111" s="53" t="s">
        <v>173</v>
      </c>
      <c r="C111" s="34">
        <f>[10]С4.3!E19</f>
        <v>41.06666666666667</v>
      </c>
    </row>
    <row r="112" spans="1:3" x14ac:dyDescent="0.2">
      <c r="A112" s="59" t="s">
        <v>174</v>
      </c>
      <c r="B112" s="58" t="s">
        <v>175</v>
      </c>
      <c r="C112" s="34">
        <f>[10]С4.3!E11</f>
        <v>1871</v>
      </c>
    </row>
    <row r="113" spans="1:3" x14ac:dyDescent="0.2">
      <c r="A113" s="59" t="s">
        <v>176</v>
      </c>
      <c r="B113" s="58" t="s">
        <v>177</v>
      </c>
      <c r="C113" s="52">
        <f>[10]С4.3!E12</f>
        <v>1636</v>
      </c>
    </row>
    <row r="114" spans="1:3" x14ac:dyDescent="0.2">
      <c r="A114" s="59" t="s">
        <v>178</v>
      </c>
      <c r="B114" s="58" t="s">
        <v>179</v>
      </c>
      <c r="C114" s="52">
        <f>[10]С4.3!E13</f>
        <v>204</v>
      </c>
    </row>
    <row r="115" spans="1:3" ht="30" x14ac:dyDescent="0.2">
      <c r="A115" s="59" t="s">
        <v>180</v>
      </c>
      <c r="B115" s="33" t="s">
        <v>181</v>
      </c>
      <c r="C115" s="34">
        <f>[10]С4!F27</f>
        <v>1413.5806587229636</v>
      </c>
    </row>
    <row r="116" spans="1:3" ht="25.5" x14ac:dyDescent="0.2">
      <c r="A116" s="59" t="s">
        <v>182</v>
      </c>
      <c r="B116" s="53" t="s">
        <v>183</v>
      </c>
      <c r="C116" s="34">
        <f>[10]С4!F28</f>
        <v>1085.6994306627985</v>
      </c>
    </row>
    <row r="117" spans="1:3" ht="42.75" x14ac:dyDescent="0.2">
      <c r="A117" s="59" t="s">
        <v>184</v>
      </c>
      <c r="B117" s="53" t="s">
        <v>185</v>
      </c>
      <c r="C117" s="34">
        <f>[10]С4!F29</f>
        <v>327.8812280601652</v>
      </c>
    </row>
    <row r="118" spans="1:3" ht="30" x14ac:dyDescent="0.2">
      <c r="A118" s="59" t="s">
        <v>186</v>
      </c>
      <c r="B118" s="39" t="s">
        <v>187</v>
      </c>
      <c r="C118" s="34">
        <f>[10]С4!F30</f>
        <v>1748.8654933332741</v>
      </c>
    </row>
    <row r="119" spans="1:3" ht="42.75" x14ac:dyDescent="0.2">
      <c r="A119" s="59" t="s">
        <v>188</v>
      </c>
      <c r="B119" s="86" t="s">
        <v>189</v>
      </c>
      <c r="C119" s="34">
        <f>[10]С4!F33</f>
        <v>1019.6799719424911</v>
      </c>
    </row>
    <row r="120" spans="1:3" ht="30" x14ac:dyDescent="0.2">
      <c r="A120" s="59" t="s">
        <v>190</v>
      </c>
      <c r="B120" s="87" t="s">
        <v>191</v>
      </c>
      <c r="C120" s="34">
        <f>[10]С4!F35</f>
        <v>17.040680999999999</v>
      </c>
    </row>
    <row r="121" spans="1:3" ht="14.25" x14ac:dyDescent="0.2">
      <c r="A121" s="59" t="s">
        <v>192</v>
      </c>
      <c r="B121" s="56" t="s">
        <v>193</v>
      </c>
      <c r="C121" s="34">
        <f>[10]С4!F36</f>
        <v>14319.9</v>
      </c>
    </row>
    <row r="122" spans="1:3" ht="28.5" thickBot="1" x14ac:dyDescent="0.25">
      <c r="A122" s="72" t="s">
        <v>194</v>
      </c>
      <c r="B122" s="88" t="s">
        <v>195</v>
      </c>
      <c r="C122" s="83">
        <f>[10]С4!F37</f>
        <v>1.19</v>
      </c>
    </row>
    <row r="123" spans="1:3" s="89" customFormat="1" ht="13.5" thickBot="1" x14ac:dyDescent="0.25">
      <c r="A123" s="47"/>
      <c r="B123" s="75"/>
      <c r="C123" s="15"/>
    </row>
    <row r="124" spans="1:3" s="63" customFormat="1" ht="30" customHeight="1" x14ac:dyDescent="0.2">
      <c r="A124" s="76" t="s">
        <v>196</v>
      </c>
      <c r="B124" s="145" t="s">
        <v>197</v>
      </c>
      <c r="C124" s="145"/>
    </row>
    <row r="125" spans="1:3" ht="16.5" thickBot="1" x14ac:dyDescent="0.25">
      <c r="A125" s="27" t="s">
        <v>198</v>
      </c>
      <c r="B125" s="90" t="s">
        <v>199</v>
      </c>
      <c r="C125" s="83">
        <f>[10]С5!F17</f>
        <v>0.02</v>
      </c>
    </row>
    <row r="126" spans="1:3" s="89" customFormat="1" ht="13.5" thickBot="1" x14ac:dyDescent="0.25">
      <c r="A126" s="47"/>
      <c r="B126" s="75"/>
      <c r="C126" s="15"/>
    </row>
    <row r="127" spans="1:3" ht="42.75" customHeight="1" x14ac:dyDescent="0.2">
      <c r="A127" s="84" t="s">
        <v>200</v>
      </c>
      <c r="B127" s="146" t="s">
        <v>201</v>
      </c>
      <c r="C127" s="146"/>
    </row>
    <row r="128" spans="1:3" ht="68.25" x14ac:dyDescent="0.2">
      <c r="A128" s="59" t="s">
        <v>202</v>
      </c>
      <c r="B128" s="91" t="s">
        <v>203</v>
      </c>
      <c r="C128" s="34" t="s">
        <v>204</v>
      </c>
    </row>
    <row r="129" spans="1:3" ht="42.75" hidden="1" x14ac:dyDescent="0.2">
      <c r="A129" s="59" t="s">
        <v>205</v>
      </c>
      <c r="B129" s="86" t="s">
        <v>206</v>
      </c>
      <c r="C129" s="92"/>
    </row>
    <row r="130" spans="1:3" ht="69" thickBot="1" x14ac:dyDescent="0.25">
      <c r="A130" s="72" t="s">
        <v>207</v>
      </c>
      <c r="B130" s="93" t="s">
        <v>208</v>
      </c>
      <c r="C130" s="94" t="s">
        <v>204</v>
      </c>
    </row>
    <row r="131" spans="1:3" ht="62.25" hidden="1" customHeight="1" x14ac:dyDescent="0.2">
      <c r="A131" s="95" t="s">
        <v>209</v>
      </c>
      <c r="B131" s="96" t="s">
        <v>210</v>
      </c>
      <c r="C131" s="97"/>
    </row>
    <row r="132" spans="1:3" ht="68.25" hidden="1" x14ac:dyDescent="0.2">
      <c r="A132" s="59" t="s">
        <v>211</v>
      </c>
      <c r="B132" s="86" t="s">
        <v>212</v>
      </c>
      <c r="C132" s="35"/>
    </row>
    <row r="133" spans="1:3" ht="69" hidden="1" thickBot="1" x14ac:dyDescent="0.25">
      <c r="A133" s="72" t="s">
        <v>213</v>
      </c>
      <c r="B133" s="98" t="s">
        <v>214</v>
      </c>
      <c r="C133" s="74"/>
    </row>
    <row r="134" spans="1:3" s="89" customFormat="1" ht="13.5" thickBot="1" x14ac:dyDescent="0.25">
      <c r="A134" s="47"/>
      <c r="B134" s="75"/>
      <c r="C134" s="15"/>
    </row>
    <row r="135" spans="1:3" ht="26.25" customHeight="1" x14ac:dyDescent="0.2">
      <c r="A135" s="84" t="s">
        <v>215</v>
      </c>
      <c r="B135" s="99" t="s">
        <v>216</v>
      </c>
      <c r="C135" s="100">
        <f>[10]С2!F37</f>
        <v>20.818139999999996</v>
      </c>
    </row>
    <row r="136" spans="1:3" ht="14.25" x14ac:dyDescent="0.2">
      <c r="A136" s="59" t="s">
        <v>217</v>
      </c>
      <c r="B136" s="101" t="s">
        <v>218</v>
      </c>
      <c r="C136" s="34">
        <f>[10]С2!F38</f>
        <v>7</v>
      </c>
    </row>
    <row r="137" spans="1:3" ht="17.25" x14ac:dyDescent="0.2">
      <c r="A137" s="59" t="s">
        <v>219</v>
      </c>
      <c r="B137" s="101" t="s">
        <v>220</v>
      </c>
      <c r="C137" s="34">
        <f>[10]С2!F40</f>
        <v>0.97</v>
      </c>
    </row>
    <row r="138" spans="1:3" ht="15" thickBot="1" x14ac:dyDescent="0.25">
      <c r="A138" s="72" t="s">
        <v>221</v>
      </c>
      <c r="B138" s="102" t="s">
        <v>222</v>
      </c>
      <c r="C138" s="46">
        <f>[10]С2!F42</f>
        <v>0.35</v>
      </c>
    </row>
    <row r="139" spans="1:3" s="89" customFormat="1" ht="13.5" thickBot="1" x14ac:dyDescent="0.25">
      <c r="A139" s="47"/>
      <c r="B139" s="75"/>
      <c r="C139" s="15"/>
    </row>
    <row r="140" spans="1:3" ht="30" x14ac:dyDescent="0.2">
      <c r="A140" s="84" t="s">
        <v>223</v>
      </c>
      <c r="B140" s="103" t="s">
        <v>224</v>
      </c>
      <c r="C140" s="104">
        <f>[10]С2!F35</f>
        <v>1.4976266307379205</v>
      </c>
    </row>
    <row r="141" spans="1:3" ht="22.7" customHeight="1" thickBot="1" x14ac:dyDescent="0.25">
      <c r="A141" s="72" t="s">
        <v>225</v>
      </c>
      <c r="B141" s="141" t="s">
        <v>226</v>
      </c>
      <c r="C141" s="141"/>
    </row>
    <row r="142" spans="1:3" ht="13.5" thickBot="1" x14ac:dyDescent="0.25">
      <c r="A142" s="105"/>
      <c r="B142" s="106" t="s">
        <v>0</v>
      </c>
      <c r="C142" s="107"/>
    </row>
    <row r="143" spans="1:3" x14ac:dyDescent="0.2">
      <c r="A143" s="105"/>
      <c r="B143" s="108">
        <v>2020</v>
      </c>
      <c r="C143" s="109">
        <f>[10]С2.5!$E$11</f>
        <v>-2.9000000000000026E-2</v>
      </c>
    </row>
    <row r="144" spans="1:3" x14ac:dyDescent="0.2">
      <c r="A144" s="105"/>
      <c r="B144" s="110">
        <f>B143+1</f>
        <v>2021</v>
      </c>
      <c r="C144" s="111">
        <f>[10]С2.5!$F$11</f>
        <v>0.245</v>
      </c>
    </row>
    <row r="145" spans="1:3" x14ac:dyDescent="0.2">
      <c r="A145" s="105"/>
      <c r="B145" s="110">
        <f t="shared" ref="B145:B208" si="0">B144+1</f>
        <v>2022</v>
      </c>
      <c r="C145" s="111">
        <f>[10]С2.5!$G$11</f>
        <v>0.114</v>
      </c>
    </row>
    <row r="146" spans="1:3" ht="13.5" thickBot="1" x14ac:dyDescent="0.25">
      <c r="A146" s="105"/>
      <c r="B146" s="112">
        <f t="shared" si="0"/>
        <v>2023</v>
      </c>
      <c r="C146" s="113">
        <f>[10]С2.5!$H$11</f>
        <v>2.4E-2</v>
      </c>
    </row>
    <row r="147" spans="1:3" x14ac:dyDescent="0.2">
      <c r="A147" s="105"/>
      <c r="B147" s="114">
        <f t="shared" si="0"/>
        <v>2024</v>
      </c>
      <c r="C147" s="115">
        <f>[10]С2.5!$I$11</f>
        <v>8.5999999999999993E-2</v>
      </c>
    </row>
    <row r="148" spans="1:3" hidden="1" x14ac:dyDescent="0.2">
      <c r="A148" s="105"/>
      <c r="B148" s="110">
        <f t="shared" si="0"/>
        <v>2025</v>
      </c>
      <c r="C148" s="111">
        <f>[10]С2.5!$J$11</f>
        <v>0.21215960863291</v>
      </c>
    </row>
    <row r="149" spans="1:3" hidden="1" x14ac:dyDescent="0.2">
      <c r="A149" s="105"/>
      <c r="B149" s="110">
        <f t="shared" si="0"/>
        <v>2026</v>
      </c>
      <c r="C149" s="111">
        <f>[10]С2.5!$K$11</f>
        <v>3.5813361771260002E-2</v>
      </c>
    </row>
    <row r="150" spans="1:3" hidden="1" x14ac:dyDescent="0.2">
      <c r="A150" s="105"/>
      <c r="B150" s="110">
        <f t="shared" si="0"/>
        <v>2027</v>
      </c>
      <c r="C150" s="111">
        <f>[10]С2.5!$L$11</f>
        <v>3.2682303599220003E-2</v>
      </c>
    </row>
    <row r="151" spans="1:3" hidden="1" x14ac:dyDescent="0.2">
      <c r="A151" s="105"/>
      <c r="B151" s="110">
        <f t="shared" si="0"/>
        <v>2028</v>
      </c>
      <c r="C151" s="111">
        <f>[10]С2.5!$M$11</f>
        <v>0</v>
      </c>
    </row>
    <row r="152" spans="1:3" hidden="1" x14ac:dyDescent="0.2">
      <c r="A152" s="105"/>
      <c r="B152" s="110">
        <f t="shared" si="0"/>
        <v>2029</v>
      </c>
      <c r="C152" s="111">
        <f>[10]С2.5!$N$11</f>
        <v>0</v>
      </c>
    </row>
    <row r="153" spans="1:3" hidden="1" x14ac:dyDescent="0.2">
      <c r="A153" s="105"/>
      <c r="B153" s="110">
        <f t="shared" si="0"/>
        <v>2030</v>
      </c>
      <c r="C153" s="111">
        <f>[10]С2.5!$O$11</f>
        <v>0</v>
      </c>
    </row>
    <row r="154" spans="1:3" hidden="1" x14ac:dyDescent="0.2">
      <c r="A154" s="105"/>
      <c r="B154" s="110">
        <f t="shared" si="0"/>
        <v>2031</v>
      </c>
      <c r="C154" s="111">
        <f>[10]С2.5!$P$11</f>
        <v>0</v>
      </c>
    </row>
    <row r="155" spans="1:3" hidden="1" x14ac:dyDescent="0.2">
      <c r="A155" s="89"/>
      <c r="B155" s="110">
        <f t="shared" si="0"/>
        <v>2032</v>
      </c>
      <c r="C155" s="111">
        <f>[10]С2.5!$Q$11</f>
        <v>0</v>
      </c>
    </row>
    <row r="156" spans="1:3" hidden="1" x14ac:dyDescent="0.2">
      <c r="A156" s="89"/>
      <c r="B156" s="110">
        <f t="shared" si="0"/>
        <v>2033</v>
      </c>
      <c r="C156" s="111">
        <f>[10]С2.5!$R$11</f>
        <v>0</v>
      </c>
    </row>
    <row r="157" spans="1:3" hidden="1" x14ac:dyDescent="0.2">
      <c r="B157" s="110">
        <f t="shared" si="0"/>
        <v>2034</v>
      </c>
      <c r="C157" s="111">
        <f>[10]С2.5!$S$11</f>
        <v>0</v>
      </c>
    </row>
    <row r="158" spans="1:3" hidden="1" x14ac:dyDescent="0.2">
      <c r="B158" s="110">
        <f t="shared" si="0"/>
        <v>2035</v>
      </c>
      <c r="C158" s="111">
        <f>[10]С2.5!$T$11</f>
        <v>0</v>
      </c>
    </row>
    <row r="159" spans="1:3" hidden="1" x14ac:dyDescent="0.2">
      <c r="B159" s="110">
        <f t="shared" si="0"/>
        <v>2036</v>
      </c>
      <c r="C159" s="111">
        <f>[10]С2.5!$U$11</f>
        <v>0</v>
      </c>
    </row>
    <row r="160" spans="1:3" hidden="1" x14ac:dyDescent="0.2">
      <c r="B160" s="110">
        <f t="shared" si="0"/>
        <v>2037</v>
      </c>
      <c r="C160" s="111">
        <f>[10]С2.5!$V$11</f>
        <v>0</v>
      </c>
    </row>
    <row r="161" spans="2:3" hidden="1" x14ac:dyDescent="0.2">
      <c r="B161" s="110">
        <f t="shared" si="0"/>
        <v>2038</v>
      </c>
      <c r="C161" s="111">
        <f>[10]С2.5!$W$11</f>
        <v>0</v>
      </c>
    </row>
    <row r="162" spans="2:3" hidden="1" x14ac:dyDescent="0.2">
      <c r="B162" s="110">
        <f t="shared" si="0"/>
        <v>2039</v>
      </c>
      <c r="C162" s="111">
        <f>[10]С2.5!$X$11</f>
        <v>0</v>
      </c>
    </row>
    <row r="163" spans="2:3" hidden="1" x14ac:dyDescent="0.2">
      <c r="B163" s="110">
        <f t="shared" si="0"/>
        <v>2040</v>
      </c>
      <c r="C163" s="111">
        <f>[10]С2.5!$Y$11</f>
        <v>0</v>
      </c>
    </row>
    <row r="164" spans="2:3" hidden="1" x14ac:dyDescent="0.2">
      <c r="B164" s="110">
        <f t="shared" si="0"/>
        <v>2041</v>
      </c>
      <c r="C164" s="111">
        <f>[10]С2.5!$Z$11</f>
        <v>0</v>
      </c>
    </row>
    <row r="165" spans="2:3" hidden="1" x14ac:dyDescent="0.2">
      <c r="B165" s="110">
        <f t="shared" si="0"/>
        <v>2042</v>
      </c>
      <c r="C165" s="111">
        <f>[10]С2.5!$AA$11</f>
        <v>0</v>
      </c>
    </row>
    <row r="166" spans="2:3" hidden="1" x14ac:dyDescent="0.2">
      <c r="B166" s="110">
        <f t="shared" si="0"/>
        <v>2043</v>
      </c>
      <c r="C166" s="111">
        <f>[10]С2.5!$AB$11</f>
        <v>0</v>
      </c>
    </row>
    <row r="167" spans="2:3" hidden="1" x14ac:dyDescent="0.2">
      <c r="B167" s="110">
        <f t="shared" si="0"/>
        <v>2044</v>
      </c>
      <c r="C167" s="111">
        <f>[10]С2.5!$AC$11</f>
        <v>0</v>
      </c>
    </row>
    <row r="168" spans="2:3" hidden="1" x14ac:dyDescent="0.2">
      <c r="B168" s="110">
        <f t="shared" si="0"/>
        <v>2045</v>
      </c>
      <c r="C168" s="111">
        <f>[10]С2.5!$AD$11</f>
        <v>0</v>
      </c>
    </row>
    <row r="169" spans="2:3" hidden="1" x14ac:dyDescent="0.2">
      <c r="B169" s="110">
        <f t="shared" si="0"/>
        <v>2046</v>
      </c>
      <c r="C169" s="111">
        <f>[10]С2.5!$AE$11</f>
        <v>0</v>
      </c>
    </row>
    <row r="170" spans="2:3" hidden="1" x14ac:dyDescent="0.2">
      <c r="B170" s="110">
        <f t="shared" si="0"/>
        <v>2047</v>
      </c>
      <c r="C170" s="111">
        <f>[10]С2.5!$AF$11</f>
        <v>0</v>
      </c>
    </row>
    <row r="171" spans="2:3" hidden="1" x14ac:dyDescent="0.2">
      <c r="B171" s="110">
        <f t="shared" si="0"/>
        <v>2048</v>
      </c>
      <c r="C171" s="111">
        <f>[10]С2.5!$AG$11</f>
        <v>0</v>
      </c>
    </row>
    <row r="172" spans="2:3" hidden="1" x14ac:dyDescent="0.2">
      <c r="B172" s="110">
        <f t="shared" si="0"/>
        <v>2049</v>
      </c>
      <c r="C172" s="111">
        <f>[10]С2.5!$AH$11</f>
        <v>0</v>
      </c>
    </row>
    <row r="173" spans="2:3" hidden="1" x14ac:dyDescent="0.2">
      <c r="B173" s="110">
        <f t="shared" si="0"/>
        <v>2050</v>
      </c>
      <c r="C173" s="111">
        <f>[10]С2.5!$AI$11</f>
        <v>0</v>
      </c>
    </row>
    <row r="174" spans="2:3" hidden="1" x14ac:dyDescent="0.2">
      <c r="B174" s="110">
        <f t="shared" si="0"/>
        <v>2051</v>
      </c>
      <c r="C174" s="111">
        <f>[10]С2.5!$AJ$11</f>
        <v>0</v>
      </c>
    </row>
    <row r="175" spans="2:3" hidden="1" x14ac:dyDescent="0.2">
      <c r="B175" s="110">
        <f t="shared" si="0"/>
        <v>2052</v>
      </c>
      <c r="C175" s="111">
        <f>[10]С2.5!$AK$11</f>
        <v>0</v>
      </c>
    </row>
    <row r="176" spans="2:3" hidden="1" x14ac:dyDescent="0.2">
      <c r="B176" s="110">
        <f t="shared" si="0"/>
        <v>2053</v>
      </c>
      <c r="C176" s="111">
        <f>[10]С2.5!$AL$11</f>
        <v>0</v>
      </c>
    </row>
    <row r="177" spans="2:3" hidden="1" x14ac:dyDescent="0.2">
      <c r="B177" s="110">
        <f t="shared" si="0"/>
        <v>2054</v>
      </c>
      <c r="C177" s="111">
        <f>[10]С2.5!$AM$11</f>
        <v>0</v>
      </c>
    </row>
    <row r="178" spans="2:3" hidden="1" x14ac:dyDescent="0.2">
      <c r="B178" s="110">
        <f t="shared" si="0"/>
        <v>2055</v>
      </c>
      <c r="C178" s="111">
        <f>[10]С2.5!$AN$11</f>
        <v>0</v>
      </c>
    </row>
    <row r="179" spans="2:3" hidden="1" x14ac:dyDescent="0.2">
      <c r="B179" s="110">
        <f t="shared" si="0"/>
        <v>2056</v>
      </c>
      <c r="C179" s="111">
        <f>[10]С2.5!$AO$11</f>
        <v>0</v>
      </c>
    </row>
    <row r="180" spans="2:3" hidden="1" x14ac:dyDescent="0.2">
      <c r="B180" s="110">
        <f t="shared" si="0"/>
        <v>2057</v>
      </c>
      <c r="C180" s="111">
        <f>[10]С2.5!$AP$11</f>
        <v>0</v>
      </c>
    </row>
    <row r="181" spans="2:3" hidden="1" x14ac:dyDescent="0.2">
      <c r="B181" s="110">
        <f t="shared" si="0"/>
        <v>2058</v>
      </c>
      <c r="C181" s="111">
        <f>[10]С2.5!$AQ$11</f>
        <v>0</v>
      </c>
    </row>
    <row r="182" spans="2:3" hidden="1" x14ac:dyDescent="0.2">
      <c r="B182" s="110">
        <f t="shared" si="0"/>
        <v>2059</v>
      </c>
      <c r="C182" s="111">
        <f>[10]С2.5!$AR$11</f>
        <v>0</v>
      </c>
    </row>
    <row r="183" spans="2:3" hidden="1" x14ac:dyDescent="0.2">
      <c r="B183" s="110">
        <f t="shared" si="0"/>
        <v>2060</v>
      </c>
      <c r="C183" s="111">
        <f>[10]С2.5!$AS$11</f>
        <v>0</v>
      </c>
    </row>
    <row r="184" spans="2:3" hidden="1" x14ac:dyDescent="0.2">
      <c r="B184" s="110">
        <f t="shared" si="0"/>
        <v>2061</v>
      </c>
      <c r="C184" s="111">
        <f>[10]С2.5!$AT$11</f>
        <v>0</v>
      </c>
    </row>
    <row r="185" spans="2:3" hidden="1" x14ac:dyDescent="0.2">
      <c r="B185" s="110">
        <f t="shared" si="0"/>
        <v>2062</v>
      </c>
      <c r="C185" s="111">
        <f>[10]С2.5!$AU$11</f>
        <v>0</v>
      </c>
    </row>
    <row r="186" spans="2:3" hidden="1" x14ac:dyDescent="0.2">
      <c r="B186" s="110">
        <f t="shared" si="0"/>
        <v>2063</v>
      </c>
      <c r="C186" s="111">
        <f>[10]С2.5!$AV$11</f>
        <v>0</v>
      </c>
    </row>
    <row r="187" spans="2:3" hidden="1" x14ac:dyDescent="0.2">
      <c r="B187" s="110">
        <f t="shared" si="0"/>
        <v>2064</v>
      </c>
      <c r="C187" s="111">
        <f>[10]С2.5!$AW$11</f>
        <v>0</v>
      </c>
    </row>
    <row r="188" spans="2:3" hidden="1" x14ac:dyDescent="0.2">
      <c r="B188" s="110">
        <f t="shared" si="0"/>
        <v>2065</v>
      </c>
      <c r="C188" s="111">
        <f>[10]С2.5!$AX$11</f>
        <v>0</v>
      </c>
    </row>
    <row r="189" spans="2:3" hidden="1" x14ac:dyDescent="0.2">
      <c r="B189" s="110">
        <f t="shared" si="0"/>
        <v>2066</v>
      </c>
      <c r="C189" s="111">
        <f>[10]С2.5!$AY$11</f>
        <v>0</v>
      </c>
    </row>
    <row r="190" spans="2:3" hidden="1" x14ac:dyDescent="0.2">
      <c r="B190" s="110">
        <f t="shared" si="0"/>
        <v>2067</v>
      </c>
      <c r="C190" s="111">
        <f>[10]С2.5!$AZ$11</f>
        <v>0</v>
      </c>
    </row>
    <row r="191" spans="2:3" hidden="1" x14ac:dyDescent="0.2">
      <c r="B191" s="110">
        <f t="shared" si="0"/>
        <v>2068</v>
      </c>
      <c r="C191" s="111">
        <f>[10]С2.5!$BA$11</f>
        <v>0</v>
      </c>
    </row>
    <row r="192" spans="2:3" hidden="1" x14ac:dyDescent="0.2">
      <c r="B192" s="110">
        <f t="shared" si="0"/>
        <v>2069</v>
      </c>
      <c r="C192" s="111">
        <f>[10]С2.5!$BB$11</f>
        <v>0</v>
      </c>
    </row>
    <row r="193" spans="2:3" hidden="1" x14ac:dyDescent="0.2">
      <c r="B193" s="110">
        <f t="shared" si="0"/>
        <v>2070</v>
      </c>
      <c r="C193" s="111">
        <f>[10]С2.5!$BC$11</f>
        <v>0</v>
      </c>
    </row>
    <row r="194" spans="2:3" hidden="1" x14ac:dyDescent="0.2">
      <c r="B194" s="110">
        <f t="shared" si="0"/>
        <v>2071</v>
      </c>
      <c r="C194" s="111">
        <f>[10]С2.5!$BD$11</f>
        <v>0</v>
      </c>
    </row>
    <row r="195" spans="2:3" hidden="1" x14ac:dyDescent="0.2">
      <c r="B195" s="110">
        <f t="shared" si="0"/>
        <v>2072</v>
      </c>
      <c r="C195" s="111">
        <f>[10]С2.5!$BE$11</f>
        <v>0</v>
      </c>
    </row>
    <row r="196" spans="2:3" hidden="1" x14ac:dyDescent="0.2">
      <c r="B196" s="110">
        <f t="shared" si="0"/>
        <v>2073</v>
      </c>
      <c r="C196" s="111">
        <f>[10]С2.5!$BF$11</f>
        <v>0</v>
      </c>
    </row>
    <row r="197" spans="2:3" hidden="1" x14ac:dyDescent="0.2">
      <c r="B197" s="110">
        <f t="shared" si="0"/>
        <v>2074</v>
      </c>
      <c r="C197" s="111">
        <f>[10]С2.5!$BG$11</f>
        <v>0</v>
      </c>
    </row>
    <row r="198" spans="2:3" hidden="1" x14ac:dyDescent="0.2">
      <c r="B198" s="110">
        <f t="shared" si="0"/>
        <v>2075</v>
      </c>
      <c r="C198" s="111">
        <f>[10]С2.5!$BH$11</f>
        <v>0</v>
      </c>
    </row>
    <row r="199" spans="2:3" hidden="1" x14ac:dyDescent="0.2">
      <c r="B199" s="110">
        <f t="shared" si="0"/>
        <v>2076</v>
      </c>
      <c r="C199" s="111">
        <f>[10]С2.5!$BI$11</f>
        <v>0</v>
      </c>
    </row>
    <row r="200" spans="2:3" hidden="1" x14ac:dyDescent="0.2">
      <c r="B200" s="110">
        <f t="shared" si="0"/>
        <v>2077</v>
      </c>
      <c r="C200" s="111">
        <f>[10]С2.5!$BJ$11</f>
        <v>0</v>
      </c>
    </row>
    <row r="201" spans="2:3" hidden="1" x14ac:dyDescent="0.2">
      <c r="B201" s="110">
        <f t="shared" si="0"/>
        <v>2078</v>
      </c>
      <c r="C201" s="111">
        <f>[10]С2.5!$BK$11</f>
        <v>0</v>
      </c>
    </row>
    <row r="202" spans="2:3" hidden="1" x14ac:dyDescent="0.2">
      <c r="B202" s="110">
        <f t="shared" si="0"/>
        <v>2079</v>
      </c>
      <c r="C202" s="111">
        <f>[10]С2.5!$BL$11</f>
        <v>0</v>
      </c>
    </row>
    <row r="203" spans="2:3" hidden="1" x14ac:dyDescent="0.2">
      <c r="B203" s="110">
        <f t="shared" si="0"/>
        <v>2080</v>
      </c>
      <c r="C203" s="111">
        <f>[10]С2.5!$BM$11</f>
        <v>0</v>
      </c>
    </row>
    <row r="204" spans="2:3" hidden="1" x14ac:dyDescent="0.2">
      <c r="B204" s="110">
        <f t="shared" si="0"/>
        <v>2081</v>
      </c>
      <c r="C204" s="111">
        <f>[10]С2.5!$BN$11</f>
        <v>0</v>
      </c>
    </row>
    <row r="205" spans="2:3" hidden="1" x14ac:dyDescent="0.2">
      <c r="B205" s="110">
        <f t="shared" si="0"/>
        <v>2082</v>
      </c>
      <c r="C205" s="111">
        <f>[10]С2.5!$BO$11</f>
        <v>0</v>
      </c>
    </row>
    <row r="206" spans="2:3" hidden="1" x14ac:dyDescent="0.2">
      <c r="B206" s="110">
        <f t="shared" si="0"/>
        <v>2083</v>
      </c>
      <c r="C206" s="111">
        <f>[10]С2.5!$BP$11</f>
        <v>0</v>
      </c>
    </row>
    <row r="207" spans="2:3" hidden="1" x14ac:dyDescent="0.2">
      <c r="B207" s="110">
        <f t="shared" si="0"/>
        <v>2084</v>
      </c>
      <c r="C207" s="111">
        <f>[10]С2.5!$BQ$11</f>
        <v>0</v>
      </c>
    </row>
    <row r="208" spans="2:3" hidden="1" x14ac:dyDescent="0.2">
      <c r="B208" s="110">
        <f t="shared" si="0"/>
        <v>2085</v>
      </c>
      <c r="C208" s="111">
        <f>[10]С2.5!$BR$11</f>
        <v>0</v>
      </c>
    </row>
    <row r="209" spans="2:3" hidden="1" x14ac:dyDescent="0.2">
      <c r="B209" s="110">
        <f t="shared" ref="B209:B223" si="1">B208+1</f>
        <v>2086</v>
      </c>
      <c r="C209" s="111">
        <f>[10]С2.5!$BS$11</f>
        <v>0</v>
      </c>
    </row>
    <row r="210" spans="2:3" hidden="1" x14ac:dyDescent="0.2">
      <c r="B210" s="110">
        <f t="shared" si="1"/>
        <v>2087</v>
      </c>
      <c r="C210" s="111">
        <f>[10]С2.5!$BT$11</f>
        <v>0</v>
      </c>
    </row>
    <row r="211" spans="2:3" hidden="1" x14ac:dyDescent="0.2">
      <c r="B211" s="110">
        <f t="shared" si="1"/>
        <v>2088</v>
      </c>
      <c r="C211" s="111">
        <f>[10]С2.5!$BU$11</f>
        <v>0</v>
      </c>
    </row>
    <row r="212" spans="2:3" hidden="1" x14ac:dyDescent="0.2">
      <c r="B212" s="110">
        <f t="shared" si="1"/>
        <v>2089</v>
      </c>
      <c r="C212" s="111">
        <f>[10]С2.5!$BV$11</f>
        <v>0</v>
      </c>
    </row>
    <row r="213" spans="2:3" hidden="1" x14ac:dyDescent="0.2">
      <c r="B213" s="110">
        <f t="shared" si="1"/>
        <v>2090</v>
      </c>
      <c r="C213" s="111">
        <f>[10]С2.5!$BW$11</f>
        <v>0</v>
      </c>
    </row>
    <row r="214" spans="2:3" hidden="1" x14ac:dyDescent="0.2">
      <c r="B214" s="110">
        <f t="shared" si="1"/>
        <v>2091</v>
      </c>
      <c r="C214" s="111">
        <f>[10]С2.5!$BX$11</f>
        <v>0</v>
      </c>
    </row>
    <row r="215" spans="2:3" hidden="1" x14ac:dyDescent="0.2">
      <c r="B215" s="110">
        <f t="shared" si="1"/>
        <v>2092</v>
      </c>
      <c r="C215" s="111">
        <f>[10]С2.5!$BY$11</f>
        <v>0</v>
      </c>
    </row>
    <row r="216" spans="2:3" hidden="1" x14ac:dyDescent="0.2">
      <c r="B216" s="110">
        <f t="shared" si="1"/>
        <v>2093</v>
      </c>
      <c r="C216" s="111">
        <f>[10]С2.5!$BZ$11</f>
        <v>0</v>
      </c>
    </row>
    <row r="217" spans="2:3" hidden="1" x14ac:dyDescent="0.2">
      <c r="B217" s="110">
        <f t="shared" si="1"/>
        <v>2094</v>
      </c>
      <c r="C217" s="111">
        <f>[10]С2.5!$CA$11</f>
        <v>0</v>
      </c>
    </row>
    <row r="218" spans="2:3" hidden="1" x14ac:dyDescent="0.2">
      <c r="B218" s="110">
        <f t="shared" si="1"/>
        <v>2095</v>
      </c>
      <c r="C218" s="111">
        <f>[10]С2.5!$CB$11</f>
        <v>0</v>
      </c>
    </row>
    <row r="219" spans="2:3" hidden="1" x14ac:dyDescent="0.2">
      <c r="B219" s="110">
        <f t="shared" si="1"/>
        <v>2096</v>
      </c>
      <c r="C219" s="111">
        <f>[10]С2.5!$CC$11</f>
        <v>0</v>
      </c>
    </row>
    <row r="220" spans="2:3" hidden="1" x14ac:dyDescent="0.2">
      <c r="B220" s="110">
        <f t="shared" si="1"/>
        <v>2097</v>
      </c>
      <c r="C220" s="111">
        <f>[10]С2.5!$CD$11</f>
        <v>0</v>
      </c>
    </row>
    <row r="221" spans="2:3" hidden="1" x14ac:dyDescent="0.2">
      <c r="B221" s="110">
        <f t="shared" si="1"/>
        <v>2098</v>
      </c>
      <c r="C221" s="111">
        <f>[10]С2.5!$CE$11</f>
        <v>0</v>
      </c>
    </row>
    <row r="222" spans="2:3" hidden="1" x14ac:dyDescent="0.2">
      <c r="B222" s="110">
        <f t="shared" si="1"/>
        <v>2099</v>
      </c>
      <c r="C222" s="111">
        <f>[10]С2.5!$CF$11</f>
        <v>0</v>
      </c>
    </row>
    <row r="223" spans="2:3" ht="13.5" hidden="1" thickBot="1" x14ac:dyDescent="0.25">
      <c r="B223" s="112">
        <f t="shared" si="1"/>
        <v>2100</v>
      </c>
      <c r="C223" s="113">
        <f>[10]С2.5!$CG$11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Никоновский</vt:lpstr>
      <vt:lpstr>Пеньковский</vt:lpstr>
      <vt:lpstr>Бажинский</vt:lpstr>
      <vt:lpstr>Березовский</vt:lpstr>
      <vt:lpstr>Большеизыракский</vt:lpstr>
      <vt:lpstr>Борковский</vt:lpstr>
      <vt:lpstr>Дубровский</vt:lpstr>
      <vt:lpstr>Егорьевский</vt:lpstr>
      <vt:lpstr>Елбанский</vt:lpstr>
      <vt:lpstr>Малотомский</vt:lpstr>
      <vt:lpstr>Мамоновский</vt:lpstr>
      <vt:lpstr>р.п. Маслянино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2024-01-26T02:56:11Z</dcterms:modified>
</cp:coreProperties>
</file>