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7795" windowHeight="11580" firstSheet="5" activeTab="12"/>
  </bookViews>
  <sheets>
    <sheet name="рп Мошково газ" sheetId="2" r:id="rId1"/>
    <sheet name="рп Мошково уголь" sheetId="14" r:id="rId2"/>
    <sheet name="рп Станционно-Ояшинский" sheetId="9" r:id="rId3"/>
    <sheet name="Барлакский сс" sheetId="3" r:id="rId4"/>
    <sheet name="Балтинский сс" sheetId="5" r:id="rId5"/>
    <sheet name="Дубровинский сс" sheetId="6" r:id="rId6"/>
    <sheet name="Кайлинский сс" sheetId="7" r:id="rId7"/>
    <sheet name="Новомошковский сс" sheetId="8" r:id="rId8"/>
    <sheet name="Сарапульский сс" sheetId="10" r:id="rId9"/>
    <sheet name="Сокурский сс газ" sheetId="4" r:id="rId10"/>
    <sheet name="Сокурский сс уголь" sheetId="11" r:id="rId11"/>
    <sheet name="Ташаринский сс" sheetId="12" r:id="rId12"/>
    <sheet name="Широкоярский сс" sheetId="13"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3" i="13"/>
  <c r="B13" i="13"/>
  <c r="C12" i="13"/>
  <c r="B12" i="13"/>
  <c r="C11" i="13"/>
  <c r="B11" i="13"/>
  <c r="C10" i="13"/>
  <c r="B10" i="13"/>
  <c r="C9" i="13"/>
  <c r="B9" i="13"/>
  <c r="C8" i="13"/>
  <c r="B8" i="13"/>
  <c r="C7" i="13"/>
  <c r="B7" i="13"/>
  <c r="C6" i="13"/>
  <c r="B6" i="13"/>
  <c r="C5" i="13"/>
  <c r="B5" i="13"/>
  <c r="C4" i="13"/>
  <c r="B4" i="13"/>
  <c r="C17" i="13" l="1"/>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17" i="11" l="1"/>
  <c r="C225" i="4" l="1"/>
  <c r="C224" i="4"/>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B146" i="4"/>
  <c r="B147" i="4" s="1"/>
  <c r="B148" i="4" s="1"/>
  <c r="B149" i="4" s="1"/>
  <c r="B150" i="4" s="1"/>
  <c r="B151" i="4" s="1"/>
  <c r="B152" i="4" s="1"/>
  <c r="B153" i="4" s="1"/>
  <c r="B154" i="4" s="1"/>
  <c r="B155" i="4" s="1"/>
  <c r="B156" i="4" s="1"/>
  <c r="B157" i="4" s="1"/>
  <c r="B158" i="4" s="1"/>
  <c r="B159" i="4" s="1"/>
  <c r="B160" i="4" s="1"/>
  <c r="B161" i="4" s="1"/>
  <c r="B162" i="4" s="1"/>
  <c r="C145" i="4"/>
  <c r="C142" i="4"/>
  <c r="C140" i="4"/>
  <c r="C139" i="4"/>
  <c r="C138" i="4"/>
  <c r="C137" i="4"/>
  <c r="C135" i="4"/>
  <c r="C134" i="4"/>
  <c r="C133" i="4"/>
  <c r="C132" i="4"/>
  <c r="C131" i="4"/>
  <c r="C130" i="4"/>
  <c r="C127" i="4"/>
  <c r="C124" i="4"/>
  <c r="C123" i="4"/>
  <c r="C122" i="4"/>
  <c r="C121" i="4"/>
  <c r="C120" i="4"/>
  <c r="C119" i="4"/>
  <c r="C118" i="4"/>
  <c r="C117" i="4"/>
  <c r="C116" i="4"/>
  <c r="C115" i="4"/>
  <c r="C114" i="4"/>
  <c r="C113" i="4"/>
  <c r="C112" i="4"/>
  <c r="C111" i="4"/>
  <c r="C110" i="4"/>
  <c r="C109" i="4"/>
  <c r="C108" i="4"/>
  <c r="C107" i="4"/>
  <c r="C106" i="4"/>
  <c r="C105" i="4"/>
  <c r="C104" i="4"/>
  <c r="C103" i="4"/>
  <c r="C102" i="4"/>
  <c r="C99" i="4"/>
  <c r="C98" i="4"/>
  <c r="C97" i="4"/>
  <c r="C96" i="4"/>
  <c r="C95" i="4"/>
  <c r="C94" i="4"/>
  <c r="C93" i="4"/>
  <c r="C92" i="4"/>
  <c r="C91" i="4"/>
  <c r="C88" i="4"/>
  <c r="C87" i="4"/>
  <c r="C86" i="4"/>
  <c r="C85" i="4"/>
  <c r="C84" i="4"/>
  <c r="C83"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3" i="4"/>
  <c r="C42" i="4"/>
  <c r="C41" i="4"/>
  <c r="C40" i="4"/>
  <c r="C39" i="4"/>
  <c r="C38" i="4"/>
  <c r="C37" i="4"/>
  <c r="C36" i="4"/>
  <c r="C35" i="4"/>
  <c r="C34" i="4"/>
  <c r="B34" i="4"/>
  <c r="C33" i="4"/>
  <c r="B33" i="4"/>
  <c r="C32" i="4"/>
  <c r="B32" i="4"/>
  <c r="C31" i="4"/>
  <c r="B31" i="4"/>
  <c r="C30" i="4"/>
  <c r="C29" i="4"/>
  <c r="C28" i="4"/>
  <c r="C23" i="4"/>
  <c r="C22" i="4"/>
  <c r="C21" i="4"/>
  <c r="C20" i="4"/>
  <c r="C19" i="4"/>
  <c r="C17" i="4" s="1"/>
  <c r="C18" i="4"/>
  <c r="C13" i="4"/>
  <c r="B13" i="4"/>
  <c r="C12" i="4"/>
  <c r="B12" i="4"/>
  <c r="C11" i="4"/>
  <c r="B11" i="4"/>
  <c r="C10" i="4"/>
  <c r="B10" i="4"/>
  <c r="C9" i="4"/>
  <c r="B9" i="4"/>
  <c r="C8" i="4"/>
  <c r="B8" i="4"/>
  <c r="C7" i="4"/>
  <c r="B7" i="4"/>
  <c r="C6" i="4"/>
  <c r="B6" i="4"/>
  <c r="C5" i="4"/>
  <c r="B5" i="4"/>
  <c r="C4" i="4"/>
  <c r="B4" i="4"/>
  <c r="B225" i="4" l="1"/>
  <c r="B163" i="4"/>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B224" i="4" s="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17" i="10" l="1"/>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c r="C13" i="8"/>
  <c r="B13" i="8"/>
  <c r="C12" i="8"/>
  <c r="B12" i="8"/>
  <c r="C11" i="8"/>
  <c r="B11" i="8"/>
  <c r="C10" i="8"/>
  <c r="B10" i="8"/>
  <c r="C9" i="8"/>
  <c r="B9" i="8"/>
  <c r="C8" i="8"/>
  <c r="B8" i="8"/>
  <c r="C7" i="8"/>
  <c r="B7" i="8"/>
  <c r="C6" i="8"/>
  <c r="B6" i="8"/>
  <c r="C5" i="8"/>
  <c r="B5" i="8"/>
  <c r="C4" i="8"/>
  <c r="B4" i="8"/>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7" i="6" s="1"/>
  <c r="C18" i="6"/>
  <c r="C13" i="6"/>
  <c r="B13" i="6"/>
  <c r="C12" i="6"/>
  <c r="B12" i="6"/>
  <c r="C11" i="6"/>
  <c r="B11" i="6"/>
  <c r="C10" i="6"/>
  <c r="B10" i="6"/>
  <c r="C9" i="6"/>
  <c r="B9" i="6"/>
  <c r="C8" i="6"/>
  <c r="B8" i="6"/>
  <c r="C7" i="6"/>
  <c r="B7" i="6"/>
  <c r="C6" i="6"/>
  <c r="B6" i="6"/>
  <c r="C5" i="6"/>
  <c r="B5" i="6"/>
  <c r="C4" i="6"/>
  <c r="B4"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17" i="5" l="1"/>
  <c r="C225" i="3" l="1"/>
  <c r="C224" i="3"/>
  <c r="C223" i="3"/>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B146" i="3"/>
  <c r="B147" i="3" s="1"/>
  <c r="B148" i="3" s="1"/>
  <c r="B149" i="3" s="1"/>
  <c r="B150" i="3" s="1"/>
  <c r="B151" i="3" s="1"/>
  <c r="B152" i="3" s="1"/>
  <c r="B153" i="3" s="1"/>
  <c r="B154" i="3" s="1"/>
  <c r="B155" i="3" s="1"/>
  <c r="B156" i="3" s="1"/>
  <c r="B157" i="3" s="1"/>
  <c r="B158" i="3" s="1"/>
  <c r="B159" i="3" s="1"/>
  <c r="B160" i="3" s="1"/>
  <c r="B161" i="3" s="1"/>
  <c r="B162" i="3" s="1"/>
  <c r="C145" i="3"/>
  <c r="C142" i="3"/>
  <c r="C140" i="3"/>
  <c r="C139" i="3"/>
  <c r="C138" i="3"/>
  <c r="C137" i="3"/>
  <c r="C135" i="3"/>
  <c r="C134" i="3"/>
  <c r="C133" i="3"/>
  <c r="C132" i="3"/>
  <c r="C131" i="3"/>
  <c r="C130" i="3"/>
  <c r="C127" i="3"/>
  <c r="C124" i="3"/>
  <c r="C123" i="3"/>
  <c r="C122" i="3"/>
  <c r="C121" i="3"/>
  <c r="C120" i="3"/>
  <c r="C119" i="3"/>
  <c r="C118" i="3"/>
  <c r="C117" i="3"/>
  <c r="C116" i="3"/>
  <c r="C115" i="3"/>
  <c r="C114" i="3"/>
  <c r="C113" i="3"/>
  <c r="C112" i="3"/>
  <c r="C111" i="3"/>
  <c r="C110" i="3"/>
  <c r="C109" i="3"/>
  <c r="C108" i="3"/>
  <c r="C107" i="3"/>
  <c r="C106" i="3"/>
  <c r="C105" i="3"/>
  <c r="C104" i="3"/>
  <c r="C103" i="3"/>
  <c r="C102" i="3"/>
  <c r="C99" i="3"/>
  <c r="C98" i="3"/>
  <c r="C97" i="3"/>
  <c r="C96" i="3"/>
  <c r="C95" i="3"/>
  <c r="C94" i="3"/>
  <c r="C93" i="3"/>
  <c r="C92" i="3"/>
  <c r="C91" i="3"/>
  <c r="C88" i="3"/>
  <c r="C87" i="3"/>
  <c r="C86" i="3"/>
  <c r="C85" i="3"/>
  <c r="C84" i="3"/>
  <c r="C83"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3" i="3"/>
  <c r="C42" i="3"/>
  <c r="C41" i="3"/>
  <c r="C40" i="3"/>
  <c r="C39" i="3"/>
  <c r="C38" i="3"/>
  <c r="C37" i="3"/>
  <c r="C36" i="3"/>
  <c r="C35" i="3"/>
  <c r="C34" i="3"/>
  <c r="B34" i="3"/>
  <c r="C33" i="3"/>
  <c r="B33" i="3"/>
  <c r="C32" i="3"/>
  <c r="B32" i="3"/>
  <c r="C31" i="3"/>
  <c r="B31" i="3"/>
  <c r="C30" i="3"/>
  <c r="C29" i="3"/>
  <c r="C28" i="3"/>
  <c r="C23" i="3"/>
  <c r="C22" i="3"/>
  <c r="C21" i="3"/>
  <c r="C20" i="3"/>
  <c r="C19" i="3"/>
  <c r="C18" i="3"/>
  <c r="C13" i="3"/>
  <c r="B13" i="3"/>
  <c r="C12" i="3"/>
  <c r="B12" i="3"/>
  <c r="C11" i="3"/>
  <c r="B11" i="3"/>
  <c r="C10" i="3"/>
  <c r="B10" i="3"/>
  <c r="C9" i="3"/>
  <c r="B9" i="3"/>
  <c r="C8" i="3"/>
  <c r="B8" i="3"/>
  <c r="C7" i="3"/>
  <c r="B7" i="3"/>
  <c r="C6" i="3"/>
  <c r="B6" i="3"/>
  <c r="C5" i="3"/>
  <c r="B5" i="3"/>
  <c r="C4" i="3"/>
  <c r="B4" i="3"/>
  <c r="C17" i="3" l="1"/>
  <c r="B225" i="3"/>
  <c r="B163" i="3"/>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B224" i="3" s="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7" i="9" s="1"/>
  <c r="C18" i="9"/>
  <c r="C13" i="9"/>
  <c r="B13" i="9"/>
  <c r="C12" i="9"/>
  <c r="B12" i="9"/>
  <c r="C11" i="9"/>
  <c r="B11" i="9"/>
  <c r="C10" i="9"/>
  <c r="B10" i="9"/>
  <c r="C9" i="9"/>
  <c r="B9" i="9"/>
  <c r="C8" i="9"/>
  <c r="B8" i="9"/>
  <c r="C7" i="9"/>
  <c r="B7" i="9"/>
  <c r="C6" i="9"/>
  <c r="B6" i="9"/>
  <c r="C5" i="9"/>
  <c r="B5" i="9"/>
  <c r="C4" i="9"/>
  <c r="B4" i="9"/>
  <c r="C223" i="14" l="1"/>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7" i="14" s="1"/>
  <c r="C18" i="14"/>
  <c r="C13" i="14"/>
  <c r="B13" i="14"/>
  <c r="C12" i="14"/>
  <c r="B12" i="14"/>
  <c r="C11" i="14"/>
  <c r="B11" i="14"/>
  <c r="C10" i="14"/>
  <c r="B10" i="14"/>
  <c r="C9" i="14"/>
  <c r="B9" i="14"/>
  <c r="C8" i="14"/>
  <c r="B8" i="14"/>
  <c r="C7" i="14"/>
  <c r="B7" i="14"/>
  <c r="C6" i="14"/>
  <c r="B6" i="14"/>
  <c r="C5" i="14"/>
  <c r="B5" i="14"/>
  <c r="C4" i="14"/>
  <c r="B4" i="14"/>
  <c r="C225" i="2" l="1"/>
  <c r="C224" i="2"/>
  <c r="C223" i="2"/>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B146" i="2"/>
  <c r="B147" i="2" s="1"/>
  <c r="B148" i="2" s="1"/>
  <c r="B149" i="2" s="1"/>
  <c r="B150" i="2" s="1"/>
  <c r="B151" i="2" s="1"/>
  <c r="B152" i="2" s="1"/>
  <c r="B153" i="2" s="1"/>
  <c r="B154" i="2" s="1"/>
  <c r="B155" i="2" s="1"/>
  <c r="B156" i="2" s="1"/>
  <c r="B157" i="2" s="1"/>
  <c r="B158" i="2" s="1"/>
  <c r="B159" i="2" s="1"/>
  <c r="B160" i="2" s="1"/>
  <c r="B161" i="2" s="1"/>
  <c r="B162" i="2" s="1"/>
  <c r="C145" i="2"/>
  <c r="C142" i="2"/>
  <c r="C140" i="2"/>
  <c r="C139" i="2"/>
  <c r="C138" i="2"/>
  <c r="C137" i="2"/>
  <c r="C135" i="2"/>
  <c r="C134" i="2"/>
  <c r="C133" i="2"/>
  <c r="C132" i="2"/>
  <c r="C131" i="2"/>
  <c r="C130" i="2"/>
  <c r="C127" i="2"/>
  <c r="C124" i="2"/>
  <c r="C123" i="2"/>
  <c r="C122" i="2"/>
  <c r="C121" i="2"/>
  <c r="C120" i="2"/>
  <c r="C119" i="2"/>
  <c r="C118" i="2"/>
  <c r="C117" i="2"/>
  <c r="C116" i="2"/>
  <c r="C115" i="2"/>
  <c r="C114" i="2"/>
  <c r="C113" i="2"/>
  <c r="C112" i="2"/>
  <c r="C111" i="2"/>
  <c r="C110" i="2"/>
  <c r="C109" i="2"/>
  <c r="C108" i="2"/>
  <c r="C107" i="2"/>
  <c r="C106" i="2"/>
  <c r="C105" i="2"/>
  <c r="C104" i="2"/>
  <c r="C103" i="2"/>
  <c r="C102" i="2"/>
  <c r="C99" i="2"/>
  <c r="C98" i="2"/>
  <c r="C97" i="2"/>
  <c r="C96" i="2"/>
  <c r="C95" i="2"/>
  <c r="C94" i="2"/>
  <c r="C93" i="2"/>
  <c r="C92" i="2"/>
  <c r="C91"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3" i="2"/>
  <c r="C42" i="2"/>
  <c r="C41" i="2"/>
  <c r="C40" i="2"/>
  <c r="C39" i="2"/>
  <c r="C38" i="2"/>
  <c r="C37" i="2"/>
  <c r="C36" i="2"/>
  <c r="C35" i="2"/>
  <c r="C34" i="2"/>
  <c r="B34" i="2"/>
  <c r="C33" i="2"/>
  <c r="B33" i="2"/>
  <c r="C32" i="2"/>
  <c r="B32" i="2"/>
  <c r="C31" i="2"/>
  <c r="B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17" i="2" l="1"/>
  <c r="B225" i="2"/>
  <c r="B163" i="2"/>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B224" i="2" s="1"/>
</calcChain>
</file>

<file path=xl/sharedStrings.xml><?xml version="1.0" encoding="utf-8"?>
<sst xmlns="http://schemas.openxmlformats.org/spreadsheetml/2006/main" count="3127" uniqueCount="259">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</sst>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48">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44" xfId="2" applyFont="1" applyFill="1" applyBorder="1"/>
    <xf numFmtId="0" fontId="7" fillId="6" borderId="44" xfId="2" applyFont="1" applyFill="1" applyBorder="1" applyAlignment="1">
      <alignment vertical="center"/>
    </xf>
    <xf numFmtId="0" fontId="7" fillId="6" borderId="0" xfId="2" applyFont="1" applyFill="1" applyAlignment="1">
      <alignment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7" xfId="2" applyFont="1" applyFill="1" applyBorder="1" applyAlignment="1">
      <alignment horizontal="left"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75;&#1072;&#1079;_&#1062;&#1055;%20(&#1073;&#1077;&#1079;%20&#1053;&#1044;&#1057;)_2&#1087;&#1075;2024&#1075;_&#1084;&#1077;&#1085;&#1077;&#1077;%2050%20&#1090;&#1099;&#1089;%20&#1088;.&#1087;.%20&#1052;&#1086;&#1096;&#1082;&#1086;&#1074;&#1086;.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88;.&#1087;.%20&#1052;&#1086;&#1096;&#1082;&#1086;&#1074;&#1086;.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88;.&#1087;.%20&#1057;&#1090;&#1072;&#1085;&#1094;&#1080;&#1086;&#1085;&#1085;&#1086;-&#1054;&#1103;&#1096;&#1080;&#1085;&#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75;&#1072;&#1079;_&#1062;&#1055;%20(&#1073;&#1077;&#1079;%20&#1053;&#1044;&#1057;)_2&#1087;&#1075;2024&#1075;_&#1084;&#1077;&#1085;&#1077;&#1077;%2050%20&#1090;&#1099;&#1089;%20&#1041;&#1072;&#1088;&#1083;&#1072;&#1082;&#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41;&#1072;&#1083;&#1090;&#1080;&#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44;&#1091;&#1073;&#1088;&#1086;&#1074;&#1080;&#1085;&#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50;&#1072;&#1081;&#1083;&#1080;&#1085;&#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53;&#1086;&#1074;&#1086;&#1084;&#1086;&#1096;&#1082;&#1086;&#1074;&#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57;&#1072;&#1088;&#1072;&#1087;&#1091;&#1083;&#1100;&#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75;&#1072;&#1079;_&#1062;&#1055;%20(&#1073;&#1077;&#1079;%20&#1053;&#1044;&#1057;)_2&#1087;&#1075;2024&#1075;_&#1084;&#1077;&#1085;&#1077;&#1077;%2050%20&#1090;&#1099;&#1089;%20&#1057;&#1086;&#1082;&#1091;&#1088;&#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57;&#1086;&#1082;&#1091;&#1088;&#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58;&#1072;&#1096;&#1072;&#1088;&#1080;&#1085;&#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5/&#1088;&#1072;&#1089;&#1095;&#1077;&#1090;&#1099;/&#1052;&#1086;&#1096;&#1082;&#1086;&#1074;&#1089;&#1082;&#1080;&#1081;/&#1064;&#1072;&#1073;&#1083;&#1086;&#1085;%20&#1062;&#1040;&#1050;_&#1091;&#1075;&#1086;&#1083;&#1100;_&#1062;&#1055;%20(&#1073;&#1077;&#1079;%20&#1053;&#1044;&#1057;)_2&#1087;&#1075;2024&#1075;_&#1084;&#1077;&#1085;&#1077;&#1077;%2050%20&#1090;&#1099;&#1089;%20&#1064;&#1080;&#1088;&#1086;&#1082;&#1086;&#1103;&#1088;&#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Мошково</v>
          </cell>
        </row>
        <row r="15">
          <cell r="D15" t="str">
            <v/>
          </cell>
        </row>
        <row r="16">
          <cell r="D16" t="str">
            <v>Код ОКТМО</v>
          </cell>
          <cell r="E16" t="str">
            <v>50638151051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2048.1756612476011</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209.15440273931196</v>
          </cell>
        </row>
        <row r="29">
          <cell r="F29">
            <v>0.25201206799999998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612.79564073097515</v>
          </cell>
        </row>
        <row r="14">
          <cell r="F14">
            <v>10269.949404414272</v>
          </cell>
        </row>
        <row r="15">
          <cell r="F15">
            <v>0.25</v>
          </cell>
        </row>
        <row r="18">
          <cell r="F18">
            <v>15</v>
          </cell>
        </row>
        <row r="19">
          <cell r="F19">
            <v>2924.0805304518653</v>
          </cell>
        </row>
        <row r="20">
          <cell r="F20">
            <v>2.1999999999999999E-2</v>
          </cell>
        </row>
        <row r="21">
          <cell r="F21">
            <v>10</v>
          </cell>
        </row>
        <row r="22">
          <cell r="F22">
            <v>0.62746320821793589</v>
          </cell>
        </row>
        <row r="23">
          <cell r="F23">
            <v>3.0000000000000001E-3</v>
          </cell>
        </row>
        <row r="24">
          <cell r="F24">
            <v>209.15440273931196</v>
          </cell>
        </row>
      </sheetData>
      <sheetData sheetId="23"/>
      <sheetData sheetId="24">
        <row r="12">
          <cell r="F12">
            <v>320.46840328786692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67.977270000000004</v>
          </cell>
        </row>
        <row r="27">
          <cell r="F27">
            <v>1516.5958922062039</v>
          </cell>
        </row>
        <row r="28">
          <cell r="F28">
            <v>1164.8201937067618</v>
          </cell>
        </row>
        <row r="29">
          <cell r="F29">
            <v>351.77569849944206</v>
          </cell>
        </row>
        <row r="30">
          <cell r="F30">
            <v>860.32127313129934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34.15</v>
          </cell>
        </row>
        <row r="19">
          <cell r="E19">
            <v>27.39</v>
          </cell>
        </row>
      </sheetData>
      <sheetData sheetId="28" refreshError="1"/>
      <sheetData sheetId="29">
        <row r="12">
          <cell r="F12">
            <v>83.65007968915134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Мошково</v>
          </cell>
        </row>
        <row r="15">
          <cell r="D15" t="str">
            <v/>
          </cell>
        </row>
        <row r="16">
          <cell r="D16" t="str">
            <v>Код ОКТМО</v>
          </cell>
          <cell r="E16" t="str">
            <v>50638151051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726.89070431795642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2622.08</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581.73721764488789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127.39160999999999</v>
          </cell>
        </row>
        <row r="27">
          <cell r="F27">
            <v>2164.8316773434499</v>
          </cell>
        </row>
        <row r="28">
          <cell r="F28">
            <v>1662.6971408167815</v>
          </cell>
        </row>
        <row r="29">
          <cell r="F29">
            <v>502.13453652666817</v>
          </cell>
        </row>
        <row r="30">
          <cell r="F30">
            <v>2354.0709388103382</v>
          </cell>
        </row>
        <row r="33">
          <cell r="F33">
            <v>1076.3165523032874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34.15</v>
          </cell>
        </row>
        <row r="19">
          <cell r="E19">
            <v>37.39</v>
          </cell>
        </row>
      </sheetData>
      <sheetData sheetId="29" refreshError="1"/>
      <sheetData sheetId="30">
        <row r="12">
          <cell r="F12">
            <v>105.4160366720826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Станционно-Ояшинский</v>
          </cell>
        </row>
        <row r="15">
          <cell r="D15" t="str">
            <v/>
          </cell>
        </row>
        <row r="16">
          <cell r="D16" t="str">
            <v>Код ОКТМО</v>
          </cell>
          <cell r="E16" t="str">
            <v>50638154051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802.91250298356294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2896.31</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583.98406646964179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90.665369999999996</v>
          </cell>
        </row>
        <row r="27">
          <cell r="F27">
            <v>2164.8316773434499</v>
          </cell>
        </row>
        <row r="28">
          <cell r="F28">
            <v>1662.6971408167815</v>
          </cell>
        </row>
        <row r="29">
          <cell r="F29">
            <v>502.13453652666817</v>
          </cell>
        </row>
        <row r="30">
          <cell r="F30">
            <v>2461.8071597690969</v>
          </cell>
        </row>
        <row r="33">
          <cell r="F33">
            <v>1187.1008236403561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24.47</v>
          </cell>
        </row>
        <row r="19">
          <cell r="E19">
            <v>23.77</v>
          </cell>
        </row>
      </sheetData>
      <sheetData sheetId="29" refreshError="1"/>
      <sheetData sheetId="30">
        <row r="12">
          <cell r="F12">
            <v>106.9814096218898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Октябрьский</v>
          </cell>
        </row>
        <row r="15">
          <cell r="D15" t="str">
            <v/>
          </cell>
        </row>
        <row r="16">
          <cell r="D16" t="str">
            <v>Код ОКТМО</v>
          </cell>
          <cell r="E16" t="str">
            <v>50638404101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2048.1756612476011</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209.15440273931196</v>
          </cell>
        </row>
        <row r="29">
          <cell r="F29">
            <v>0.25201206799999998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612.79564073097515</v>
          </cell>
        </row>
        <row r="14">
          <cell r="F14">
            <v>10269.949404414272</v>
          </cell>
        </row>
        <row r="15">
          <cell r="F15">
            <v>0.25</v>
          </cell>
        </row>
        <row r="18">
          <cell r="F18">
            <v>15</v>
          </cell>
        </row>
        <row r="19">
          <cell r="F19">
            <v>2924.0805304518653</v>
          </cell>
        </row>
        <row r="20">
          <cell r="F20">
            <v>2.1999999999999999E-2</v>
          </cell>
        </row>
        <row r="21">
          <cell r="F21">
            <v>10</v>
          </cell>
        </row>
        <row r="22">
          <cell r="F22">
            <v>0.62746320821793589</v>
          </cell>
        </row>
        <row r="23">
          <cell r="F23">
            <v>3.0000000000000001E-3</v>
          </cell>
        </row>
        <row r="24">
          <cell r="F24">
            <v>209.15440273931196</v>
          </cell>
        </row>
      </sheetData>
      <sheetData sheetId="23"/>
      <sheetData sheetId="24">
        <row r="12">
          <cell r="F12">
            <v>318.80810596969729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47.465489999999996</v>
          </cell>
        </row>
        <row r="27">
          <cell r="F27">
            <v>1516.5958922062039</v>
          </cell>
        </row>
        <row r="28">
          <cell r="F28">
            <v>1164.8201937067618</v>
          </cell>
        </row>
        <row r="29">
          <cell r="F29">
            <v>351.77569849944206</v>
          </cell>
        </row>
        <row r="30">
          <cell r="F30">
            <v>858.61892247441722</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23.88</v>
          </cell>
        </row>
        <row r="19">
          <cell r="E19">
            <v>18.21</v>
          </cell>
        </row>
      </sheetData>
      <sheetData sheetId="28" refreshError="1"/>
      <sheetData sheetId="29">
        <row r="12">
          <cell r="F12">
            <v>83.616873742787945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Балта</v>
          </cell>
        </row>
        <row r="15">
          <cell r="D15" t="str">
            <v/>
          </cell>
        </row>
        <row r="16">
          <cell r="D16" t="str">
            <v>Код ОКТМО</v>
          </cell>
          <cell r="E16" t="str">
            <v>50638402101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802.91250298356294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2896.31</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583.15023717554936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80.705490000000012</v>
          </cell>
        </row>
        <row r="27">
          <cell r="F27">
            <v>2164.8316773434499</v>
          </cell>
        </row>
        <row r="28">
          <cell r="F28">
            <v>1662.6971408167815</v>
          </cell>
        </row>
        <row r="29">
          <cell r="F29">
            <v>502.13453652666817</v>
          </cell>
        </row>
        <row r="30">
          <cell r="F30">
            <v>2460.9805514366917</v>
          </cell>
        </row>
        <row r="33">
          <cell r="F33">
            <v>1187.1008236403561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21.63</v>
          </cell>
        </row>
        <row r="19">
          <cell r="E19">
            <v>23.77</v>
          </cell>
        </row>
      </sheetData>
      <sheetData sheetId="29" refreshError="1"/>
      <sheetData sheetId="30">
        <row r="12">
          <cell r="F12">
            <v>106.96473303600794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Дубровино</v>
          </cell>
        </row>
        <row r="15">
          <cell r="D15" t="str">
            <v/>
          </cell>
        </row>
        <row r="16">
          <cell r="D16" t="str">
            <v>Код ОКТМО</v>
          </cell>
          <cell r="E16" t="str">
            <v>50638407101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936.75943742446316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3379.13</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594.41812202153835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103.38378</v>
          </cell>
        </row>
        <row r="27">
          <cell r="F27">
            <v>2164.8316773434499</v>
          </cell>
        </row>
        <row r="28">
          <cell r="F28">
            <v>1662.6971408167815</v>
          </cell>
        </row>
        <row r="29">
          <cell r="F29">
            <v>502.13453652666817</v>
          </cell>
        </row>
        <row r="30">
          <cell r="F30">
            <v>2657.913804384013</v>
          </cell>
        </row>
        <row r="33">
          <cell r="F33">
            <v>1382.1519190236597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28.42</v>
          </cell>
        </row>
        <row r="19">
          <cell r="E19">
            <v>18.21</v>
          </cell>
        </row>
      </sheetData>
      <sheetData sheetId="29" refreshError="1"/>
      <sheetData sheetId="30">
        <row r="12">
          <cell r="F12">
            <v>109.86702942174574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Кайлы</v>
          </cell>
        </row>
        <row r="15">
          <cell r="D15" t="str">
            <v/>
          </cell>
        </row>
        <row r="16">
          <cell r="D16" t="str">
            <v>Код ОКТМО</v>
          </cell>
          <cell r="E16" t="str">
            <v>50638410101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802.91250298356294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2896.31</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583.57008784123684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85.720500000000001</v>
          </cell>
        </row>
        <row r="27">
          <cell r="F27">
            <v>2164.8316773434499</v>
          </cell>
        </row>
        <row r="28">
          <cell r="F28">
            <v>1662.6971408167815</v>
          </cell>
        </row>
        <row r="29">
          <cell r="F29">
            <v>502.13453652666817</v>
          </cell>
        </row>
        <row r="30">
          <cell r="F30">
            <v>2461.396766195614</v>
          </cell>
        </row>
        <row r="33">
          <cell r="F33">
            <v>1187.1008236403561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23.06</v>
          </cell>
        </row>
        <row r="19">
          <cell r="E19">
            <v>23.77</v>
          </cell>
        </row>
      </sheetData>
      <sheetData sheetId="29" refreshError="1"/>
      <sheetData sheetId="30">
        <row r="12">
          <cell r="F12">
            <v>106.9731300493217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Новомошковское</v>
          </cell>
        </row>
        <row r="15">
          <cell r="D15" t="str">
            <v/>
          </cell>
        </row>
        <row r="16">
          <cell r="D16" t="str">
            <v>Код ОКТМО</v>
          </cell>
          <cell r="E16" t="str">
            <v>50638416101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802.91250298356294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2896.31</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582.77165904564526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76.18347</v>
          </cell>
        </row>
        <row r="27">
          <cell r="F27">
            <v>2164.8316773434499</v>
          </cell>
        </row>
        <row r="28">
          <cell r="F28">
            <v>1662.6971408167815</v>
          </cell>
        </row>
        <row r="29">
          <cell r="F29">
            <v>502.13453652666817</v>
          </cell>
        </row>
        <row r="30">
          <cell r="F30">
            <v>2460.6052517933922</v>
          </cell>
        </row>
        <row r="33">
          <cell r="F33">
            <v>1187.1008236403561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20.13</v>
          </cell>
        </row>
        <row r="19">
          <cell r="E19">
            <v>27.39</v>
          </cell>
        </row>
      </sheetData>
      <sheetData sheetId="29" refreshError="1"/>
      <sheetData sheetId="30">
        <row r="12">
          <cell r="F12">
            <v>106.95716147340987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Сарапулка</v>
          </cell>
        </row>
        <row r="15">
          <cell r="D15" t="str">
            <v/>
          </cell>
        </row>
        <row r="16">
          <cell r="D16" t="str">
            <v>Код ОКТМО</v>
          </cell>
          <cell r="E16" t="str">
            <v>50638413101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963.38910587728799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3475.19</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594.20056159664648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78.519149999999996</v>
          </cell>
        </row>
        <row r="27">
          <cell r="F27">
            <v>2164.8316773434499</v>
          </cell>
        </row>
        <row r="28">
          <cell r="F28">
            <v>1662.6971408167815</v>
          </cell>
        </row>
        <row r="29">
          <cell r="F29">
            <v>502.13453652666817</v>
          </cell>
        </row>
        <row r="30">
          <cell r="F30">
            <v>2694.6568057660334</v>
          </cell>
        </row>
        <row r="33">
          <cell r="F33">
            <v>1420.9585306439742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21.33</v>
          </cell>
        </row>
        <row r="19">
          <cell r="E19">
            <v>18.21</v>
          </cell>
        </row>
      </sheetData>
      <sheetData sheetId="29" refreshError="1"/>
      <sheetData sheetId="30">
        <row r="12">
          <cell r="F12">
            <v>110.39527158230437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Сокур</v>
          </cell>
        </row>
        <row r="15">
          <cell r="D15" t="str">
            <v/>
          </cell>
        </row>
        <row r="16">
          <cell r="D16" t="str">
            <v>Код ОКТМО</v>
          </cell>
          <cell r="E16" t="str">
            <v>50638419101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2048.1756612476011</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209.15440273931196</v>
          </cell>
        </row>
        <row r="29">
          <cell r="F29">
            <v>0.25201206799999998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612.79564073097515</v>
          </cell>
        </row>
        <row r="14">
          <cell r="F14">
            <v>10269.949404414272</v>
          </cell>
        </row>
        <row r="15">
          <cell r="F15">
            <v>0.25</v>
          </cell>
        </row>
        <row r="18">
          <cell r="F18">
            <v>15</v>
          </cell>
        </row>
        <row r="19">
          <cell r="F19">
            <v>2924.0805304518653</v>
          </cell>
        </row>
        <row r="20">
          <cell r="F20">
            <v>2.1999999999999999E-2</v>
          </cell>
        </row>
        <row r="21">
          <cell r="F21">
            <v>10</v>
          </cell>
        </row>
        <row r="22">
          <cell r="F22">
            <v>0.62746320821793589</v>
          </cell>
        </row>
        <row r="23">
          <cell r="F23">
            <v>3.0000000000000001E-3</v>
          </cell>
        </row>
        <row r="24">
          <cell r="F24">
            <v>209.15440273931196</v>
          </cell>
        </row>
      </sheetData>
      <sheetData sheetId="23"/>
      <sheetData sheetId="24">
        <row r="12">
          <cell r="F12">
            <v>318.80810596969729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47.465489999999996</v>
          </cell>
        </row>
        <row r="27">
          <cell r="F27">
            <v>1516.5958922062039</v>
          </cell>
        </row>
        <row r="28">
          <cell r="F28">
            <v>1164.8201937067618</v>
          </cell>
        </row>
        <row r="29">
          <cell r="F29">
            <v>351.77569849944206</v>
          </cell>
        </row>
        <row r="30">
          <cell r="F30">
            <v>858.61892247441722</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23.88</v>
          </cell>
        </row>
        <row r="19">
          <cell r="E19">
            <v>18.21</v>
          </cell>
        </row>
      </sheetData>
      <sheetData sheetId="28" refreshError="1"/>
      <sheetData sheetId="29">
        <row r="12">
          <cell r="F12">
            <v>83.616873742787945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Сокур</v>
          </cell>
        </row>
        <row r="15">
          <cell r="D15" t="str">
            <v/>
          </cell>
        </row>
        <row r="16">
          <cell r="D16" t="str">
            <v>Код ОКТМО</v>
          </cell>
          <cell r="E16" t="str">
            <v>50638419101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940.80406435270265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3393.72</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593.36812265705294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87.459960000000009</v>
          </cell>
        </row>
        <row r="27">
          <cell r="F27">
            <v>2164.8316773434499</v>
          </cell>
        </row>
        <row r="28">
          <cell r="F28">
            <v>1662.6971408167815</v>
          </cell>
        </row>
        <row r="29">
          <cell r="F29">
            <v>502.13453652666817</v>
          </cell>
        </row>
        <row r="30">
          <cell r="F30">
            <v>2662.4863386566813</v>
          </cell>
        </row>
        <row r="33">
          <cell r="F33">
            <v>1388.0460316984497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23.88</v>
          </cell>
        </row>
        <row r="19">
          <cell r="E19">
            <v>18.2</v>
          </cell>
        </row>
      </sheetData>
      <sheetData sheetId="29" refreshError="1"/>
      <sheetData sheetId="30">
        <row r="12">
          <cell r="F12">
            <v>109.9269219730208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Ташара</v>
          </cell>
        </row>
        <row r="15">
          <cell r="D15" t="str">
            <v/>
          </cell>
        </row>
        <row r="16">
          <cell r="D16" t="str">
            <v>Код ОКТМО</v>
          </cell>
          <cell r="E16" t="str">
            <v>50638422101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940.80406435270265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3393.72</v>
          </cell>
        </row>
      </sheetData>
      <sheetData sheetId="9" refreshError="1"/>
      <sheetData sheetId="10" refreshError="1"/>
      <sheetData sheetId="11"/>
      <sheetData sheetId="12" refreshError="1"/>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593.36812265705294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87.459960000000009</v>
          </cell>
        </row>
        <row r="27">
          <cell r="F27">
            <v>2164.8316773434499</v>
          </cell>
        </row>
        <row r="28">
          <cell r="F28">
            <v>1662.6971408167815</v>
          </cell>
        </row>
        <row r="29">
          <cell r="F29">
            <v>502.13453652666817</v>
          </cell>
        </row>
        <row r="30">
          <cell r="F30">
            <v>2662.4863386566813</v>
          </cell>
        </row>
        <row r="33">
          <cell r="F33">
            <v>1388.0460316984497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23.88</v>
          </cell>
        </row>
        <row r="19">
          <cell r="E19">
            <v>18.2</v>
          </cell>
        </row>
      </sheetData>
      <sheetData sheetId="29" refreshError="1"/>
      <sheetData sheetId="30">
        <row r="12">
          <cell r="F12">
            <v>109.9269219730208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Широкий Яр</v>
          </cell>
        </row>
        <row r="15">
          <cell r="D15" t="str">
            <v/>
          </cell>
        </row>
        <row r="16">
          <cell r="D16" t="str">
            <v>Код ОКТМО</v>
          </cell>
          <cell r="E16" t="str">
            <v>50638425101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802.91250298356294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2896.31</v>
          </cell>
        </row>
      </sheetData>
      <sheetData sheetId="9"/>
      <sheetData sheetId="10"/>
      <sheetData sheetId="11"/>
      <sheetData sheetId="12"/>
      <sheetData sheetId="13">
        <row r="12">
          <cell r="F12">
            <v>3049.1559439944872</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1756.716714491545</v>
          </cell>
        </row>
        <row r="27">
          <cell r="F27">
            <v>0.25198620999999999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sheetData sheetId="23">
        <row r="12">
          <cell r="F12">
            <v>913.01796764679773</v>
          </cell>
        </row>
        <row r="14">
          <cell r="F14">
            <v>14814.586916420485</v>
          </cell>
        </row>
        <row r="15">
          <cell r="F15">
            <v>0.25</v>
          </cell>
        </row>
        <row r="18">
          <cell r="F18">
            <v>15</v>
          </cell>
        </row>
        <row r="19">
          <cell r="F19">
            <v>4187.478806422544</v>
          </cell>
        </row>
        <row r="20">
          <cell r="F20">
            <v>2.1999999999999999E-2</v>
          </cell>
        </row>
        <row r="21">
          <cell r="F21">
            <v>10</v>
          </cell>
        </row>
        <row r="22">
          <cell r="F22">
            <v>5.270150143474635</v>
          </cell>
        </row>
        <row r="23">
          <cell r="F23">
            <v>3.0000000000000001E-3</v>
          </cell>
        </row>
        <row r="24">
          <cell r="F24">
            <v>1756.716714491545</v>
          </cell>
        </row>
      </sheetData>
      <sheetData sheetId="24"/>
      <sheetData sheetId="25">
        <row r="12">
          <cell r="F12">
            <v>583.93112269465814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90.032970000000006</v>
          </cell>
        </row>
        <row r="27">
          <cell r="F27">
            <v>2164.8316773434499</v>
          </cell>
        </row>
        <row r="28">
          <cell r="F28">
            <v>1662.6971408167815</v>
          </cell>
        </row>
        <row r="29">
          <cell r="F29">
            <v>502.13453652666817</v>
          </cell>
        </row>
        <row r="30">
          <cell r="F30">
            <v>2461.7546744872047</v>
          </cell>
        </row>
        <row r="33">
          <cell r="F33">
            <v>1187.1008236403561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24.47</v>
          </cell>
        </row>
        <row r="19">
          <cell r="E19">
            <v>20.67</v>
          </cell>
        </row>
      </sheetData>
      <sheetData sheetId="29"/>
      <sheetData sheetId="30">
        <row r="12">
          <cell r="F12">
            <v>106.98035074639013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G21" sqref="G21"/>
    </sheetView>
  </sheetViews>
  <sheetFormatPr defaultRowHeight="12.75"/>
  <cols>
    <col min="1" max="1" width="7.28515625" style="2" customWidth="1"/>
    <col min="2" max="2" width="100.7109375" style="2" customWidth="1"/>
    <col min="3" max="3" width="20.85546875" style="139" customWidth="1"/>
    <col min="4" max="146" width="9.140625" style="2"/>
    <col min="147" max="228" width="0" style="2" hidden="1" customWidth="1"/>
    <col min="229" max="237" width="9.140625" style="2"/>
    <col min="238" max="238" width="3.7109375" style="2" customWidth="1"/>
    <col min="239" max="239" width="96.85546875" style="2" customWidth="1"/>
    <col min="240" max="240" width="30.85546875" style="2" customWidth="1"/>
    <col min="241" max="241" width="12.5703125" style="2" customWidth="1"/>
    <col min="242" max="242" width="5.140625" style="2" customWidth="1"/>
    <col min="243" max="243" width="9.140625" style="2"/>
    <col min="244" max="244" width="4.85546875" style="2" customWidth="1"/>
    <col min="245" max="245" width="30.5703125" style="2" customWidth="1"/>
    <col min="246" max="246" width="33.85546875" style="2" customWidth="1"/>
    <col min="247" max="247" width="5.140625" style="2" customWidth="1"/>
    <col min="248" max="249" width="17.5703125" style="2" customWidth="1"/>
    <col min="250" max="493" width="9.140625" style="2"/>
    <col min="494" max="494" width="3.7109375" style="2" customWidth="1"/>
    <col min="495" max="495" width="96.85546875" style="2" customWidth="1"/>
    <col min="496" max="496" width="30.85546875" style="2" customWidth="1"/>
    <col min="497" max="497" width="12.5703125" style="2" customWidth="1"/>
    <col min="498" max="498" width="5.140625" style="2" customWidth="1"/>
    <col min="499" max="499" width="9.140625" style="2"/>
    <col min="500" max="500" width="4.85546875" style="2" customWidth="1"/>
    <col min="501" max="501" width="30.5703125" style="2" customWidth="1"/>
    <col min="502" max="502" width="33.85546875" style="2" customWidth="1"/>
    <col min="503" max="503" width="5.140625" style="2" customWidth="1"/>
    <col min="504" max="505" width="17.5703125" style="2" customWidth="1"/>
    <col min="506" max="749" width="9.140625" style="2"/>
    <col min="750" max="750" width="3.7109375" style="2" customWidth="1"/>
    <col min="751" max="751" width="96.85546875" style="2" customWidth="1"/>
    <col min="752" max="752" width="30.85546875" style="2" customWidth="1"/>
    <col min="753" max="753" width="12.5703125" style="2" customWidth="1"/>
    <col min="754" max="754" width="5.140625" style="2" customWidth="1"/>
    <col min="755" max="755" width="9.140625" style="2"/>
    <col min="756" max="756" width="4.85546875" style="2" customWidth="1"/>
    <col min="757" max="757" width="30.5703125" style="2" customWidth="1"/>
    <col min="758" max="758" width="33.85546875" style="2" customWidth="1"/>
    <col min="759" max="759" width="5.140625" style="2" customWidth="1"/>
    <col min="760" max="761" width="17.5703125" style="2" customWidth="1"/>
    <col min="762" max="1005" width="9.140625" style="2"/>
    <col min="1006" max="1006" width="3.7109375" style="2" customWidth="1"/>
    <col min="1007" max="1007" width="96.85546875" style="2" customWidth="1"/>
    <col min="1008" max="1008" width="30.85546875" style="2" customWidth="1"/>
    <col min="1009" max="1009" width="12.5703125" style="2" customWidth="1"/>
    <col min="1010" max="1010" width="5.140625" style="2" customWidth="1"/>
    <col min="1011" max="1011" width="9.140625" style="2"/>
    <col min="1012" max="1012" width="4.85546875" style="2" customWidth="1"/>
    <col min="1013" max="1013" width="30.5703125" style="2" customWidth="1"/>
    <col min="1014" max="1014" width="33.85546875" style="2" customWidth="1"/>
    <col min="1015" max="1015" width="5.140625" style="2" customWidth="1"/>
    <col min="1016" max="1017" width="17.5703125" style="2" customWidth="1"/>
    <col min="1018" max="1261" width="9.140625" style="2"/>
    <col min="1262" max="1262" width="3.7109375" style="2" customWidth="1"/>
    <col min="1263" max="1263" width="96.85546875" style="2" customWidth="1"/>
    <col min="1264" max="1264" width="30.85546875" style="2" customWidth="1"/>
    <col min="1265" max="1265" width="12.5703125" style="2" customWidth="1"/>
    <col min="1266" max="1266" width="5.140625" style="2" customWidth="1"/>
    <col min="1267" max="1267" width="9.140625" style="2"/>
    <col min="1268" max="1268" width="4.85546875" style="2" customWidth="1"/>
    <col min="1269" max="1269" width="30.5703125" style="2" customWidth="1"/>
    <col min="1270" max="1270" width="33.85546875" style="2" customWidth="1"/>
    <col min="1271" max="1271" width="5.140625" style="2" customWidth="1"/>
    <col min="1272" max="1273" width="17.5703125" style="2" customWidth="1"/>
    <col min="1274" max="1517" width="9.140625" style="2"/>
    <col min="1518" max="1518" width="3.7109375" style="2" customWidth="1"/>
    <col min="1519" max="1519" width="96.85546875" style="2" customWidth="1"/>
    <col min="1520" max="1520" width="30.85546875" style="2" customWidth="1"/>
    <col min="1521" max="1521" width="12.5703125" style="2" customWidth="1"/>
    <col min="1522" max="1522" width="5.140625" style="2" customWidth="1"/>
    <col min="1523" max="1523" width="9.140625" style="2"/>
    <col min="1524" max="1524" width="4.85546875" style="2" customWidth="1"/>
    <col min="1525" max="1525" width="30.5703125" style="2" customWidth="1"/>
    <col min="1526" max="1526" width="33.85546875" style="2" customWidth="1"/>
    <col min="1527" max="1527" width="5.140625" style="2" customWidth="1"/>
    <col min="1528" max="1529" width="17.5703125" style="2" customWidth="1"/>
    <col min="1530" max="1773" width="9.140625" style="2"/>
    <col min="1774" max="1774" width="3.7109375" style="2" customWidth="1"/>
    <col min="1775" max="1775" width="96.85546875" style="2" customWidth="1"/>
    <col min="1776" max="1776" width="30.85546875" style="2" customWidth="1"/>
    <col min="1777" max="1777" width="12.5703125" style="2" customWidth="1"/>
    <col min="1778" max="1778" width="5.140625" style="2" customWidth="1"/>
    <col min="1779" max="1779" width="9.140625" style="2"/>
    <col min="1780" max="1780" width="4.85546875" style="2" customWidth="1"/>
    <col min="1781" max="1781" width="30.5703125" style="2" customWidth="1"/>
    <col min="1782" max="1782" width="33.85546875" style="2" customWidth="1"/>
    <col min="1783" max="1783" width="5.140625" style="2" customWidth="1"/>
    <col min="1784" max="1785" width="17.5703125" style="2" customWidth="1"/>
    <col min="1786" max="2029" width="9.140625" style="2"/>
    <col min="2030" max="2030" width="3.7109375" style="2" customWidth="1"/>
    <col min="2031" max="2031" width="96.85546875" style="2" customWidth="1"/>
    <col min="2032" max="2032" width="30.85546875" style="2" customWidth="1"/>
    <col min="2033" max="2033" width="12.5703125" style="2" customWidth="1"/>
    <col min="2034" max="2034" width="5.140625" style="2" customWidth="1"/>
    <col min="2035" max="2035" width="9.140625" style="2"/>
    <col min="2036" max="2036" width="4.85546875" style="2" customWidth="1"/>
    <col min="2037" max="2037" width="30.5703125" style="2" customWidth="1"/>
    <col min="2038" max="2038" width="33.85546875" style="2" customWidth="1"/>
    <col min="2039" max="2039" width="5.140625" style="2" customWidth="1"/>
    <col min="2040" max="2041" width="17.5703125" style="2" customWidth="1"/>
    <col min="2042" max="2285" width="9.140625" style="2"/>
    <col min="2286" max="2286" width="3.7109375" style="2" customWidth="1"/>
    <col min="2287" max="2287" width="96.85546875" style="2" customWidth="1"/>
    <col min="2288" max="2288" width="30.85546875" style="2" customWidth="1"/>
    <col min="2289" max="2289" width="12.5703125" style="2" customWidth="1"/>
    <col min="2290" max="2290" width="5.140625" style="2" customWidth="1"/>
    <col min="2291" max="2291" width="9.140625" style="2"/>
    <col min="2292" max="2292" width="4.85546875" style="2" customWidth="1"/>
    <col min="2293" max="2293" width="30.5703125" style="2" customWidth="1"/>
    <col min="2294" max="2294" width="33.85546875" style="2" customWidth="1"/>
    <col min="2295" max="2295" width="5.140625" style="2" customWidth="1"/>
    <col min="2296" max="2297" width="17.5703125" style="2" customWidth="1"/>
    <col min="2298" max="2541" width="9.140625" style="2"/>
    <col min="2542" max="2542" width="3.7109375" style="2" customWidth="1"/>
    <col min="2543" max="2543" width="96.85546875" style="2" customWidth="1"/>
    <col min="2544" max="2544" width="30.85546875" style="2" customWidth="1"/>
    <col min="2545" max="2545" width="12.5703125" style="2" customWidth="1"/>
    <col min="2546" max="2546" width="5.140625" style="2" customWidth="1"/>
    <col min="2547" max="2547" width="9.140625" style="2"/>
    <col min="2548" max="2548" width="4.85546875" style="2" customWidth="1"/>
    <col min="2549" max="2549" width="30.5703125" style="2" customWidth="1"/>
    <col min="2550" max="2550" width="33.85546875" style="2" customWidth="1"/>
    <col min="2551" max="2551" width="5.140625" style="2" customWidth="1"/>
    <col min="2552" max="2553" width="17.5703125" style="2" customWidth="1"/>
    <col min="2554" max="2797" width="9.140625" style="2"/>
    <col min="2798" max="2798" width="3.7109375" style="2" customWidth="1"/>
    <col min="2799" max="2799" width="96.85546875" style="2" customWidth="1"/>
    <col min="2800" max="2800" width="30.85546875" style="2" customWidth="1"/>
    <col min="2801" max="2801" width="12.5703125" style="2" customWidth="1"/>
    <col min="2802" max="2802" width="5.140625" style="2" customWidth="1"/>
    <col min="2803" max="2803" width="9.140625" style="2"/>
    <col min="2804" max="2804" width="4.85546875" style="2" customWidth="1"/>
    <col min="2805" max="2805" width="30.5703125" style="2" customWidth="1"/>
    <col min="2806" max="2806" width="33.85546875" style="2" customWidth="1"/>
    <col min="2807" max="2807" width="5.140625" style="2" customWidth="1"/>
    <col min="2808" max="2809" width="17.5703125" style="2" customWidth="1"/>
    <col min="2810" max="3053" width="9.140625" style="2"/>
    <col min="3054" max="3054" width="3.7109375" style="2" customWidth="1"/>
    <col min="3055" max="3055" width="96.85546875" style="2" customWidth="1"/>
    <col min="3056" max="3056" width="30.85546875" style="2" customWidth="1"/>
    <col min="3057" max="3057" width="12.5703125" style="2" customWidth="1"/>
    <col min="3058" max="3058" width="5.140625" style="2" customWidth="1"/>
    <col min="3059" max="3059" width="9.140625" style="2"/>
    <col min="3060" max="3060" width="4.85546875" style="2" customWidth="1"/>
    <col min="3061" max="3061" width="30.5703125" style="2" customWidth="1"/>
    <col min="3062" max="3062" width="33.85546875" style="2" customWidth="1"/>
    <col min="3063" max="3063" width="5.140625" style="2" customWidth="1"/>
    <col min="3064" max="3065" width="17.5703125" style="2" customWidth="1"/>
    <col min="3066" max="3309" width="9.140625" style="2"/>
    <col min="3310" max="3310" width="3.7109375" style="2" customWidth="1"/>
    <col min="3311" max="3311" width="96.85546875" style="2" customWidth="1"/>
    <col min="3312" max="3312" width="30.85546875" style="2" customWidth="1"/>
    <col min="3313" max="3313" width="12.5703125" style="2" customWidth="1"/>
    <col min="3314" max="3314" width="5.140625" style="2" customWidth="1"/>
    <col min="3315" max="3315" width="9.140625" style="2"/>
    <col min="3316" max="3316" width="4.85546875" style="2" customWidth="1"/>
    <col min="3317" max="3317" width="30.5703125" style="2" customWidth="1"/>
    <col min="3318" max="3318" width="33.85546875" style="2" customWidth="1"/>
    <col min="3319" max="3319" width="5.140625" style="2" customWidth="1"/>
    <col min="3320" max="3321" width="17.5703125" style="2" customWidth="1"/>
    <col min="3322" max="3565" width="9.140625" style="2"/>
    <col min="3566" max="3566" width="3.7109375" style="2" customWidth="1"/>
    <col min="3567" max="3567" width="96.85546875" style="2" customWidth="1"/>
    <col min="3568" max="3568" width="30.85546875" style="2" customWidth="1"/>
    <col min="3569" max="3569" width="12.5703125" style="2" customWidth="1"/>
    <col min="3570" max="3570" width="5.140625" style="2" customWidth="1"/>
    <col min="3571" max="3571" width="9.140625" style="2"/>
    <col min="3572" max="3572" width="4.85546875" style="2" customWidth="1"/>
    <col min="3573" max="3573" width="30.5703125" style="2" customWidth="1"/>
    <col min="3574" max="3574" width="33.85546875" style="2" customWidth="1"/>
    <col min="3575" max="3575" width="5.140625" style="2" customWidth="1"/>
    <col min="3576" max="3577" width="17.5703125" style="2" customWidth="1"/>
    <col min="3578" max="3821" width="9.140625" style="2"/>
    <col min="3822" max="3822" width="3.7109375" style="2" customWidth="1"/>
    <col min="3823" max="3823" width="96.85546875" style="2" customWidth="1"/>
    <col min="3824" max="3824" width="30.85546875" style="2" customWidth="1"/>
    <col min="3825" max="3825" width="12.5703125" style="2" customWidth="1"/>
    <col min="3826" max="3826" width="5.140625" style="2" customWidth="1"/>
    <col min="3827" max="3827" width="9.140625" style="2"/>
    <col min="3828" max="3828" width="4.85546875" style="2" customWidth="1"/>
    <col min="3829" max="3829" width="30.5703125" style="2" customWidth="1"/>
    <col min="3830" max="3830" width="33.85546875" style="2" customWidth="1"/>
    <col min="3831" max="3831" width="5.140625" style="2" customWidth="1"/>
    <col min="3832" max="3833" width="17.5703125" style="2" customWidth="1"/>
    <col min="3834" max="4077" width="9.140625" style="2"/>
    <col min="4078" max="4078" width="3.7109375" style="2" customWidth="1"/>
    <col min="4079" max="4079" width="96.85546875" style="2" customWidth="1"/>
    <col min="4080" max="4080" width="30.85546875" style="2" customWidth="1"/>
    <col min="4081" max="4081" width="12.5703125" style="2" customWidth="1"/>
    <col min="4082" max="4082" width="5.140625" style="2" customWidth="1"/>
    <col min="4083" max="4083" width="9.140625" style="2"/>
    <col min="4084" max="4084" width="4.85546875" style="2" customWidth="1"/>
    <col min="4085" max="4085" width="30.5703125" style="2" customWidth="1"/>
    <col min="4086" max="4086" width="33.85546875" style="2" customWidth="1"/>
    <col min="4087" max="4087" width="5.140625" style="2" customWidth="1"/>
    <col min="4088" max="4089" width="17.5703125" style="2" customWidth="1"/>
    <col min="4090" max="4333" width="9.140625" style="2"/>
    <col min="4334" max="4334" width="3.7109375" style="2" customWidth="1"/>
    <col min="4335" max="4335" width="96.85546875" style="2" customWidth="1"/>
    <col min="4336" max="4336" width="30.85546875" style="2" customWidth="1"/>
    <col min="4337" max="4337" width="12.5703125" style="2" customWidth="1"/>
    <col min="4338" max="4338" width="5.140625" style="2" customWidth="1"/>
    <col min="4339" max="4339" width="9.140625" style="2"/>
    <col min="4340" max="4340" width="4.85546875" style="2" customWidth="1"/>
    <col min="4341" max="4341" width="30.5703125" style="2" customWidth="1"/>
    <col min="4342" max="4342" width="33.85546875" style="2" customWidth="1"/>
    <col min="4343" max="4343" width="5.140625" style="2" customWidth="1"/>
    <col min="4344" max="4345" width="17.5703125" style="2" customWidth="1"/>
    <col min="4346" max="4589" width="9.140625" style="2"/>
    <col min="4590" max="4590" width="3.7109375" style="2" customWidth="1"/>
    <col min="4591" max="4591" width="96.85546875" style="2" customWidth="1"/>
    <col min="4592" max="4592" width="30.85546875" style="2" customWidth="1"/>
    <col min="4593" max="4593" width="12.5703125" style="2" customWidth="1"/>
    <col min="4594" max="4594" width="5.140625" style="2" customWidth="1"/>
    <col min="4595" max="4595" width="9.140625" style="2"/>
    <col min="4596" max="4596" width="4.85546875" style="2" customWidth="1"/>
    <col min="4597" max="4597" width="30.5703125" style="2" customWidth="1"/>
    <col min="4598" max="4598" width="33.85546875" style="2" customWidth="1"/>
    <col min="4599" max="4599" width="5.140625" style="2" customWidth="1"/>
    <col min="4600" max="4601" width="17.5703125" style="2" customWidth="1"/>
    <col min="4602" max="4845" width="9.140625" style="2"/>
    <col min="4846" max="4846" width="3.7109375" style="2" customWidth="1"/>
    <col min="4847" max="4847" width="96.85546875" style="2" customWidth="1"/>
    <col min="4848" max="4848" width="30.85546875" style="2" customWidth="1"/>
    <col min="4849" max="4849" width="12.5703125" style="2" customWidth="1"/>
    <col min="4850" max="4850" width="5.140625" style="2" customWidth="1"/>
    <col min="4851" max="4851" width="9.140625" style="2"/>
    <col min="4852" max="4852" width="4.85546875" style="2" customWidth="1"/>
    <col min="4853" max="4853" width="30.5703125" style="2" customWidth="1"/>
    <col min="4854" max="4854" width="33.85546875" style="2" customWidth="1"/>
    <col min="4855" max="4855" width="5.140625" style="2" customWidth="1"/>
    <col min="4856" max="4857" width="17.5703125" style="2" customWidth="1"/>
    <col min="4858" max="5101" width="9.140625" style="2"/>
    <col min="5102" max="5102" width="3.7109375" style="2" customWidth="1"/>
    <col min="5103" max="5103" width="96.85546875" style="2" customWidth="1"/>
    <col min="5104" max="5104" width="30.85546875" style="2" customWidth="1"/>
    <col min="5105" max="5105" width="12.5703125" style="2" customWidth="1"/>
    <col min="5106" max="5106" width="5.140625" style="2" customWidth="1"/>
    <col min="5107" max="5107" width="9.140625" style="2"/>
    <col min="5108" max="5108" width="4.85546875" style="2" customWidth="1"/>
    <col min="5109" max="5109" width="30.5703125" style="2" customWidth="1"/>
    <col min="5110" max="5110" width="33.85546875" style="2" customWidth="1"/>
    <col min="5111" max="5111" width="5.140625" style="2" customWidth="1"/>
    <col min="5112" max="5113" width="17.5703125" style="2" customWidth="1"/>
    <col min="5114" max="5357" width="9.140625" style="2"/>
    <col min="5358" max="5358" width="3.7109375" style="2" customWidth="1"/>
    <col min="5359" max="5359" width="96.85546875" style="2" customWidth="1"/>
    <col min="5360" max="5360" width="30.85546875" style="2" customWidth="1"/>
    <col min="5361" max="5361" width="12.5703125" style="2" customWidth="1"/>
    <col min="5362" max="5362" width="5.140625" style="2" customWidth="1"/>
    <col min="5363" max="5363" width="9.140625" style="2"/>
    <col min="5364" max="5364" width="4.85546875" style="2" customWidth="1"/>
    <col min="5365" max="5365" width="30.5703125" style="2" customWidth="1"/>
    <col min="5366" max="5366" width="33.85546875" style="2" customWidth="1"/>
    <col min="5367" max="5367" width="5.140625" style="2" customWidth="1"/>
    <col min="5368" max="5369" width="17.5703125" style="2" customWidth="1"/>
    <col min="5370" max="5613" width="9.140625" style="2"/>
    <col min="5614" max="5614" width="3.7109375" style="2" customWidth="1"/>
    <col min="5615" max="5615" width="96.85546875" style="2" customWidth="1"/>
    <col min="5616" max="5616" width="30.85546875" style="2" customWidth="1"/>
    <col min="5617" max="5617" width="12.5703125" style="2" customWidth="1"/>
    <col min="5618" max="5618" width="5.140625" style="2" customWidth="1"/>
    <col min="5619" max="5619" width="9.140625" style="2"/>
    <col min="5620" max="5620" width="4.85546875" style="2" customWidth="1"/>
    <col min="5621" max="5621" width="30.5703125" style="2" customWidth="1"/>
    <col min="5622" max="5622" width="33.85546875" style="2" customWidth="1"/>
    <col min="5623" max="5623" width="5.140625" style="2" customWidth="1"/>
    <col min="5624" max="5625" width="17.5703125" style="2" customWidth="1"/>
    <col min="5626" max="5869" width="9.140625" style="2"/>
    <col min="5870" max="5870" width="3.7109375" style="2" customWidth="1"/>
    <col min="5871" max="5871" width="96.85546875" style="2" customWidth="1"/>
    <col min="5872" max="5872" width="30.85546875" style="2" customWidth="1"/>
    <col min="5873" max="5873" width="12.5703125" style="2" customWidth="1"/>
    <col min="5874" max="5874" width="5.140625" style="2" customWidth="1"/>
    <col min="5875" max="5875" width="9.140625" style="2"/>
    <col min="5876" max="5876" width="4.85546875" style="2" customWidth="1"/>
    <col min="5877" max="5877" width="30.5703125" style="2" customWidth="1"/>
    <col min="5878" max="5878" width="33.85546875" style="2" customWidth="1"/>
    <col min="5879" max="5879" width="5.140625" style="2" customWidth="1"/>
    <col min="5880" max="5881" width="17.5703125" style="2" customWidth="1"/>
    <col min="5882" max="6125" width="9.140625" style="2"/>
    <col min="6126" max="6126" width="3.7109375" style="2" customWidth="1"/>
    <col min="6127" max="6127" width="96.85546875" style="2" customWidth="1"/>
    <col min="6128" max="6128" width="30.85546875" style="2" customWidth="1"/>
    <col min="6129" max="6129" width="12.5703125" style="2" customWidth="1"/>
    <col min="6130" max="6130" width="5.140625" style="2" customWidth="1"/>
    <col min="6131" max="6131" width="9.140625" style="2"/>
    <col min="6132" max="6132" width="4.85546875" style="2" customWidth="1"/>
    <col min="6133" max="6133" width="30.5703125" style="2" customWidth="1"/>
    <col min="6134" max="6134" width="33.85546875" style="2" customWidth="1"/>
    <col min="6135" max="6135" width="5.140625" style="2" customWidth="1"/>
    <col min="6136" max="6137" width="17.5703125" style="2" customWidth="1"/>
    <col min="6138" max="6381" width="9.140625" style="2"/>
    <col min="6382" max="6382" width="3.7109375" style="2" customWidth="1"/>
    <col min="6383" max="6383" width="96.85546875" style="2" customWidth="1"/>
    <col min="6384" max="6384" width="30.85546875" style="2" customWidth="1"/>
    <col min="6385" max="6385" width="12.5703125" style="2" customWidth="1"/>
    <col min="6386" max="6386" width="5.140625" style="2" customWidth="1"/>
    <col min="6387" max="6387" width="9.140625" style="2"/>
    <col min="6388" max="6388" width="4.85546875" style="2" customWidth="1"/>
    <col min="6389" max="6389" width="30.5703125" style="2" customWidth="1"/>
    <col min="6390" max="6390" width="33.85546875" style="2" customWidth="1"/>
    <col min="6391" max="6391" width="5.140625" style="2" customWidth="1"/>
    <col min="6392" max="6393" width="17.5703125" style="2" customWidth="1"/>
    <col min="6394" max="6637" width="9.140625" style="2"/>
    <col min="6638" max="6638" width="3.7109375" style="2" customWidth="1"/>
    <col min="6639" max="6639" width="96.85546875" style="2" customWidth="1"/>
    <col min="6640" max="6640" width="30.85546875" style="2" customWidth="1"/>
    <col min="6641" max="6641" width="12.5703125" style="2" customWidth="1"/>
    <col min="6642" max="6642" width="5.140625" style="2" customWidth="1"/>
    <col min="6643" max="6643" width="9.140625" style="2"/>
    <col min="6644" max="6644" width="4.85546875" style="2" customWidth="1"/>
    <col min="6645" max="6645" width="30.5703125" style="2" customWidth="1"/>
    <col min="6646" max="6646" width="33.85546875" style="2" customWidth="1"/>
    <col min="6647" max="6647" width="5.140625" style="2" customWidth="1"/>
    <col min="6648" max="6649" width="17.5703125" style="2" customWidth="1"/>
    <col min="6650" max="6893" width="9.140625" style="2"/>
    <col min="6894" max="6894" width="3.7109375" style="2" customWidth="1"/>
    <col min="6895" max="6895" width="96.85546875" style="2" customWidth="1"/>
    <col min="6896" max="6896" width="30.85546875" style="2" customWidth="1"/>
    <col min="6897" max="6897" width="12.5703125" style="2" customWidth="1"/>
    <col min="6898" max="6898" width="5.140625" style="2" customWidth="1"/>
    <col min="6899" max="6899" width="9.140625" style="2"/>
    <col min="6900" max="6900" width="4.85546875" style="2" customWidth="1"/>
    <col min="6901" max="6901" width="30.5703125" style="2" customWidth="1"/>
    <col min="6902" max="6902" width="33.85546875" style="2" customWidth="1"/>
    <col min="6903" max="6903" width="5.140625" style="2" customWidth="1"/>
    <col min="6904" max="6905" width="17.5703125" style="2" customWidth="1"/>
    <col min="6906" max="7149" width="9.140625" style="2"/>
    <col min="7150" max="7150" width="3.7109375" style="2" customWidth="1"/>
    <col min="7151" max="7151" width="96.85546875" style="2" customWidth="1"/>
    <col min="7152" max="7152" width="30.85546875" style="2" customWidth="1"/>
    <col min="7153" max="7153" width="12.5703125" style="2" customWidth="1"/>
    <col min="7154" max="7154" width="5.140625" style="2" customWidth="1"/>
    <col min="7155" max="7155" width="9.140625" style="2"/>
    <col min="7156" max="7156" width="4.85546875" style="2" customWidth="1"/>
    <col min="7157" max="7157" width="30.5703125" style="2" customWidth="1"/>
    <col min="7158" max="7158" width="33.85546875" style="2" customWidth="1"/>
    <col min="7159" max="7159" width="5.140625" style="2" customWidth="1"/>
    <col min="7160" max="7161" width="17.5703125" style="2" customWidth="1"/>
    <col min="7162" max="7405" width="9.140625" style="2"/>
    <col min="7406" max="7406" width="3.7109375" style="2" customWidth="1"/>
    <col min="7407" max="7407" width="96.85546875" style="2" customWidth="1"/>
    <col min="7408" max="7408" width="30.85546875" style="2" customWidth="1"/>
    <col min="7409" max="7409" width="12.5703125" style="2" customWidth="1"/>
    <col min="7410" max="7410" width="5.140625" style="2" customWidth="1"/>
    <col min="7411" max="7411" width="9.140625" style="2"/>
    <col min="7412" max="7412" width="4.85546875" style="2" customWidth="1"/>
    <col min="7413" max="7413" width="30.5703125" style="2" customWidth="1"/>
    <col min="7414" max="7414" width="33.85546875" style="2" customWidth="1"/>
    <col min="7415" max="7415" width="5.140625" style="2" customWidth="1"/>
    <col min="7416" max="7417" width="17.5703125" style="2" customWidth="1"/>
    <col min="7418" max="7661" width="9.140625" style="2"/>
    <col min="7662" max="7662" width="3.7109375" style="2" customWidth="1"/>
    <col min="7663" max="7663" width="96.85546875" style="2" customWidth="1"/>
    <col min="7664" max="7664" width="30.85546875" style="2" customWidth="1"/>
    <col min="7665" max="7665" width="12.5703125" style="2" customWidth="1"/>
    <col min="7666" max="7666" width="5.140625" style="2" customWidth="1"/>
    <col min="7667" max="7667" width="9.140625" style="2"/>
    <col min="7668" max="7668" width="4.85546875" style="2" customWidth="1"/>
    <col min="7669" max="7669" width="30.5703125" style="2" customWidth="1"/>
    <col min="7670" max="7670" width="33.85546875" style="2" customWidth="1"/>
    <col min="7671" max="7671" width="5.140625" style="2" customWidth="1"/>
    <col min="7672" max="7673" width="17.5703125" style="2" customWidth="1"/>
    <col min="7674" max="7917" width="9.140625" style="2"/>
    <col min="7918" max="7918" width="3.7109375" style="2" customWidth="1"/>
    <col min="7919" max="7919" width="96.85546875" style="2" customWidth="1"/>
    <col min="7920" max="7920" width="30.85546875" style="2" customWidth="1"/>
    <col min="7921" max="7921" width="12.5703125" style="2" customWidth="1"/>
    <col min="7922" max="7922" width="5.140625" style="2" customWidth="1"/>
    <col min="7923" max="7923" width="9.140625" style="2"/>
    <col min="7924" max="7924" width="4.85546875" style="2" customWidth="1"/>
    <col min="7925" max="7925" width="30.5703125" style="2" customWidth="1"/>
    <col min="7926" max="7926" width="33.85546875" style="2" customWidth="1"/>
    <col min="7927" max="7927" width="5.140625" style="2" customWidth="1"/>
    <col min="7928" max="7929" width="17.5703125" style="2" customWidth="1"/>
    <col min="7930" max="8173" width="9.140625" style="2"/>
    <col min="8174" max="8174" width="3.7109375" style="2" customWidth="1"/>
    <col min="8175" max="8175" width="96.85546875" style="2" customWidth="1"/>
    <col min="8176" max="8176" width="30.85546875" style="2" customWidth="1"/>
    <col min="8177" max="8177" width="12.5703125" style="2" customWidth="1"/>
    <col min="8178" max="8178" width="5.140625" style="2" customWidth="1"/>
    <col min="8179" max="8179" width="9.140625" style="2"/>
    <col min="8180" max="8180" width="4.85546875" style="2" customWidth="1"/>
    <col min="8181" max="8181" width="30.5703125" style="2" customWidth="1"/>
    <col min="8182" max="8182" width="33.85546875" style="2" customWidth="1"/>
    <col min="8183" max="8183" width="5.140625" style="2" customWidth="1"/>
    <col min="8184" max="8185" width="17.5703125" style="2" customWidth="1"/>
    <col min="8186" max="8429" width="9.140625" style="2"/>
    <col min="8430" max="8430" width="3.7109375" style="2" customWidth="1"/>
    <col min="8431" max="8431" width="96.85546875" style="2" customWidth="1"/>
    <col min="8432" max="8432" width="30.85546875" style="2" customWidth="1"/>
    <col min="8433" max="8433" width="12.5703125" style="2" customWidth="1"/>
    <col min="8434" max="8434" width="5.140625" style="2" customWidth="1"/>
    <col min="8435" max="8435" width="9.140625" style="2"/>
    <col min="8436" max="8436" width="4.85546875" style="2" customWidth="1"/>
    <col min="8437" max="8437" width="30.5703125" style="2" customWidth="1"/>
    <col min="8438" max="8438" width="33.85546875" style="2" customWidth="1"/>
    <col min="8439" max="8439" width="5.140625" style="2" customWidth="1"/>
    <col min="8440" max="8441" width="17.5703125" style="2" customWidth="1"/>
    <col min="8442" max="8685" width="9.140625" style="2"/>
    <col min="8686" max="8686" width="3.7109375" style="2" customWidth="1"/>
    <col min="8687" max="8687" width="96.85546875" style="2" customWidth="1"/>
    <col min="8688" max="8688" width="30.85546875" style="2" customWidth="1"/>
    <col min="8689" max="8689" width="12.5703125" style="2" customWidth="1"/>
    <col min="8690" max="8690" width="5.140625" style="2" customWidth="1"/>
    <col min="8691" max="8691" width="9.140625" style="2"/>
    <col min="8692" max="8692" width="4.85546875" style="2" customWidth="1"/>
    <col min="8693" max="8693" width="30.5703125" style="2" customWidth="1"/>
    <col min="8694" max="8694" width="33.85546875" style="2" customWidth="1"/>
    <col min="8695" max="8695" width="5.140625" style="2" customWidth="1"/>
    <col min="8696" max="8697" width="17.5703125" style="2" customWidth="1"/>
    <col min="8698" max="8941" width="9.140625" style="2"/>
    <col min="8942" max="8942" width="3.7109375" style="2" customWidth="1"/>
    <col min="8943" max="8943" width="96.85546875" style="2" customWidth="1"/>
    <col min="8944" max="8944" width="30.85546875" style="2" customWidth="1"/>
    <col min="8945" max="8945" width="12.5703125" style="2" customWidth="1"/>
    <col min="8946" max="8946" width="5.140625" style="2" customWidth="1"/>
    <col min="8947" max="8947" width="9.140625" style="2"/>
    <col min="8948" max="8948" width="4.85546875" style="2" customWidth="1"/>
    <col min="8949" max="8949" width="30.5703125" style="2" customWidth="1"/>
    <col min="8950" max="8950" width="33.85546875" style="2" customWidth="1"/>
    <col min="8951" max="8951" width="5.140625" style="2" customWidth="1"/>
    <col min="8952" max="8953" width="17.5703125" style="2" customWidth="1"/>
    <col min="8954" max="9197" width="9.140625" style="2"/>
    <col min="9198" max="9198" width="3.7109375" style="2" customWidth="1"/>
    <col min="9199" max="9199" width="96.85546875" style="2" customWidth="1"/>
    <col min="9200" max="9200" width="30.85546875" style="2" customWidth="1"/>
    <col min="9201" max="9201" width="12.5703125" style="2" customWidth="1"/>
    <col min="9202" max="9202" width="5.140625" style="2" customWidth="1"/>
    <col min="9203" max="9203" width="9.140625" style="2"/>
    <col min="9204" max="9204" width="4.85546875" style="2" customWidth="1"/>
    <col min="9205" max="9205" width="30.5703125" style="2" customWidth="1"/>
    <col min="9206" max="9206" width="33.85546875" style="2" customWidth="1"/>
    <col min="9207" max="9207" width="5.140625" style="2" customWidth="1"/>
    <col min="9208" max="9209" width="17.5703125" style="2" customWidth="1"/>
    <col min="9210" max="9453" width="9.140625" style="2"/>
    <col min="9454" max="9454" width="3.7109375" style="2" customWidth="1"/>
    <col min="9455" max="9455" width="96.85546875" style="2" customWidth="1"/>
    <col min="9456" max="9456" width="30.85546875" style="2" customWidth="1"/>
    <col min="9457" max="9457" width="12.5703125" style="2" customWidth="1"/>
    <col min="9458" max="9458" width="5.140625" style="2" customWidth="1"/>
    <col min="9459" max="9459" width="9.140625" style="2"/>
    <col min="9460" max="9460" width="4.85546875" style="2" customWidth="1"/>
    <col min="9461" max="9461" width="30.5703125" style="2" customWidth="1"/>
    <col min="9462" max="9462" width="33.85546875" style="2" customWidth="1"/>
    <col min="9463" max="9463" width="5.140625" style="2" customWidth="1"/>
    <col min="9464" max="9465" width="17.5703125" style="2" customWidth="1"/>
    <col min="9466" max="9709" width="9.140625" style="2"/>
    <col min="9710" max="9710" width="3.7109375" style="2" customWidth="1"/>
    <col min="9711" max="9711" width="96.85546875" style="2" customWidth="1"/>
    <col min="9712" max="9712" width="30.85546875" style="2" customWidth="1"/>
    <col min="9713" max="9713" width="12.5703125" style="2" customWidth="1"/>
    <col min="9714" max="9714" width="5.140625" style="2" customWidth="1"/>
    <col min="9715" max="9715" width="9.140625" style="2"/>
    <col min="9716" max="9716" width="4.85546875" style="2" customWidth="1"/>
    <col min="9717" max="9717" width="30.5703125" style="2" customWidth="1"/>
    <col min="9718" max="9718" width="33.85546875" style="2" customWidth="1"/>
    <col min="9719" max="9719" width="5.140625" style="2" customWidth="1"/>
    <col min="9720" max="9721" width="17.5703125" style="2" customWidth="1"/>
    <col min="9722" max="9965" width="9.140625" style="2"/>
    <col min="9966" max="9966" width="3.7109375" style="2" customWidth="1"/>
    <col min="9967" max="9967" width="96.85546875" style="2" customWidth="1"/>
    <col min="9968" max="9968" width="30.85546875" style="2" customWidth="1"/>
    <col min="9969" max="9969" width="12.5703125" style="2" customWidth="1"/>
    <col min="9970" max="9970" width="5.140625" style="2" customWidth="1"/>
    <col min="9971" max="9971" width="9.140625" style="2"/>
    <col min="9972" max="9972" width="4.85546875" style="2" customWidth="1"/>
    <col min="9973" max="9973" width="30.5703125" style="2" customWidth="1"/>
    <col min="9974" max="9974" width="33.85546875" style="2" customWidth="1"/>
    <col min="9975" max="9975" width="5.140625" style="2" customWidth="1"/>
    <col min="9976" max="9977" width="17.5703125" style="2" customWidth="1"/>
    <col min="9978" max="10221" width="9.140625" style="2"/>
    <col min="10222" max="10222" width="3.7109375" style="2" customWidth="1"/>
    <col min="10223" max="10223" width="96.85546875" style="2" customWidth="1"/>
    <col min="10224" max="10224" width="30.85546875" style="2" customWidth="1"/>
    <col min="10225" max="10225" width="12.5703125" style="2" customWidth="1"/>
    <col min="10226" max="10226" width="5.140625" style="2" customWidth="1"/>
    <col min="10227" max="10227" width="9.140625" style="2"/>
    <col min="10228" max="10228" width="4.85546875" style="2" customWidth="1"/>
    <col min="10229" max="10229" width="30.5703125" style="2" customWidth="1"/>
    <col min="10230" max="10230" width="33.85546875" style="2" customWidth="1"/>
    <col min="10231" max="10231" width="5.140625" style="2" customWidth="1"/>
    <col min="10232" max="10233" width="17.5703125" style="2" customWidth="1"/>
    <col min="10234" max="10477" width="9.140625" style="2"/>
    <col min="10478" max="10478" width="3.7109375" style="2" customWidth="1"/>
    <col min="10479" max="10479" width="96.85546875" style="2" customWidth="1"/>
    <col min="10480" max="10480" width="30.85546875" style="2" customWidth="1"/>
    <col min="10481" max="10481" width="12.5703125" style="2" customWidth="1"/>
    <col min="10482" max="10482" width="5.140625" style="2" customWidth="1"/>
    <col min="10483" max="10483" width="9.140625" style="2"/>
    <col min="10484" max="10484" width="4.85546875" style="2" customWidth="1"/>
    <col min="10485" max="10485" width="30.5703125" style="2" customWidth="1"/>
    <col min="10486" max="10486" width="33.85546875" style="2" customWidth="1"/>
    <col min="10487" max="10487" width="5.140625" style="2" customWidth="1"/>
    <col min="10488" max="10489" width="17.5703125" style="2" customWidth="1"/>
    <col min="10490" max="10733" width="9.140625" style="2"/>
    <col min="10734" max="10734" width="3.7109375" style="2" customWidth="1"/>
    <col min="10735" max="10735" width="96.85546875" style="2" customWidth="1"/>
    <col min="10736" max="10736" width="30.85546875" style="2" customWidth="1"/>
    <col min="10737" max="10737" width="12.5703125" style="2" customWidth="1"/>
    <col min="10738" max="10738" width="5.140625" style="2" customWidth="1"/>
    <col min="10739" max="10739" width="9.140625" style="2"/>
    <col min="10740" max="10740" width="4.85546875" style="2" customWidth="1"/>
    <col min="10741" max="10741" width="30.5703125" style="2" customWidth="1"/>
    <col min="10742" max="10742" width="33.85546875" style="2" customWidth="1"/>
    <col min="10743" max="10743" width="5.140625" style="2" customWidth="1"/>
    <col min="10744" max="10745" width="17.5703125" style="2" customWidth="1"/>
    <col min="10746" max="10989" width="9.140625" style="2"/>
    <col min="10990" max="10990" width="3.7109375" style="2" customWidth="1"/>
    <col min="10991" max="10991" width="96.85546875" style="2" customWidth="1"/>
    <col min="10992" max="10992" width="30.85546875" style="2" customWidth="1"/>
    <col min="10993" max="10993" width="12.5703125" style="2" customWidth="1"/>
    <col min="10994" max="10994" width="5.140625" style="2" customWidth="1"/>
    <col min="10995" max="10995" width="9.140625" style="2"/>
    <col min="10996" max="10996" width="4.85546875" style="2" customWidth="1"/>
    <col min="10997" max="10997" width="30.5703125" style="2" customWidth="1"/>
    <col min="10998" max="10998" width="33.85546875" style="2" customWidth="1"/>
    <col min="10999" max="10999" width="5.140625" style="2" customWidth="1"/>
    <col min="11000" max="11001" width="17.5703125" style="2" customWidth="1"/>
    <col min="11002" max="11245" width="9.140625" style="2"/>
    <col min="11246" max="11246" width="3.7109375" style="2" customWidth="1"/>
    <col min="11247" max="11247" width="96.85546875" style="2" customWidth="1"/>
    <col min="11248" max="11248" width="30.85546875" style="2" customWidth="1"/>
    <col min="11249" max="11249" width="12.5703125" style="2" customWidth="1"/>
    <col min="11250" max="11250" width="5.140625" style="2" customWidth="1"/>
    <col min="11251" max="11251" width="9.140625" style="2"/>
    <col min="11252" max="11252" width="4.85546875" style="2" customWidth="1"/>
    <col min="11253" max="11253" width="30.5703125" style="2" customWidth="1"/>
    <col min="11254" max="11254" width="33.85546875" style="2" customWidth="1"/>
    <col min="11255" max="11255" width="5.140625" style="2" customWidth="1"/>
    <col min="11256" max="11257" width="17.5703125" style="2" customWidth="1"/>
    <col min="11258" max="11501" width="9.140625" style="2"/>
    <col min="11502" max="11502" width="3.7109375" style="2" customWidth="1"/>
    <col min="11503" max="11503" width="96.85546875" style="2" customWidth="1"/>
    <col min="11504" max="11504" width="30.85546875" style="2" customWidth="1"/>
    <col min="11505" max="11505" width="12.5703125" style="2" customWidth="1"/>
    <col min="11506" max="11506" width="5.140625" style="2" customWidth="1"/>
    <col min="11507" max="11507" width="9.140625" style="2"/>
    <col min="11508" max="11508" width="4.85546875" style="2" customWidth="1"/>
    <col min="11509" max="11509" width="30.5703125" style="2" customWidth="1"/>
    <col min="11510" max="11510" width="33.85546875" style="2" customWidth="1"/>
    <col min="11511" max="11511" width="5.140625" style="2" customWidth="1"/>
    <col min="11512" max="11513" width="17.5703125" style="2" customWidth="1"/>
    <col min="11514" max="11757" width="9.140625" style="2"/>
    <col min="11758" max="11758" width="3.7109375" style="2" customWidth="1"/>
    <col min="11759" max="11759" width="96.85546875" style="2" customWidth="1"/>
    <col min="11760" max="11760" width="30.85546875" style="2" customWidth="1"/>
    <col min="11761" max="11761" width="12.5703125" style="2" customWidth="1"/>
    <col min="11762" max="11762" width="5.140625" style="2" customWidth="1"/>
    <col min="11763" max="11763" width="9.140625" style="2"/>
    <col min="11764" max="11764" width="4.85546875" style="2" customWidth="1"/>
    <col min="11765" max="11765" width="30.5703125" style="2" customWidth="1"/>
    <col min="11766" max="11766" width="33.85546875" style="2" customWidth="1"/>
    <col min="11767" max="11767" width="5.140625" style="2" customWidth="1"/>
    <col min="11768" max="11769" width="17.5703125" style="2" customWidth="1"/>
    <col min="11770" max="12013" width="9.140625" style="2"/>
    <col min="12014" max="12014" width="3.7109375" style="2" customWidth="1"/>
    <col min="12015" max="12015" width="96.85546875" style="2" customWidth="1"/>
    <col min="12016" max="12016" width="30.85546875" style="2" customWidth="1"/>
    <col min="12017" max="12017" width="12.5703125" style="2" customWidth="1"/>
    <col min="12018" max="12018" width="5.140625" style="2" customWidth="1"/>
    <col min="12019" max="12019" width="9.140625" style="2"/>
    <col min="12020" max="12020" width="4.85546875" style="2" customWidth="1"/>
    <col min="12021" max="12021" width="30.5703125" style="2" customWidth="1"/>
    <col min="12022" max="12022" width="33.85546875" style="2" customWidth="1"/>
    <col min="12023" max="12023" width="5.140625" style="2" customWidth="1"/>
    <col min="12024" max="12025" width="17.5703125" style="2" customWidth="1"/>
    <col min="12026" max="12269" width="9.140625" style="2"/>
    <col min="12270" max="12270" width="3.7109375" style="2" customWidth="1"/>
    <col min="12271" max="12271" width="96.85546875" style="2" customWidth="1"/>
    <col min="12272" max="12272" width="30.85546875" style="2" customWidth="1"/>
    <col min="12273" max="12273" width="12.5703125" style="2" customWidth="1"/>
    <col min="12274" max="12274" width="5.140625" style="2" customWidth="1"/>
    <col min="12275" max="12275" width="9.140625" style="2"/>
    <col min="12276" max="12276" width="4.85546875" style="2" customWidth="1"/>
    <col min="12277" max="12277" width="30.5703125" style="2" customWidth="1"/>
    <col min="12278" max="12278" width="33.85546875" style="2" customWidth="1"/>
    <col min="12279" max="12279" width="5.140625" style="2" customWidth="1"/>
    <col min="12280" max="12281" width="17.5703125" style="2" customWidth="1"/>
    <col min="12282" max="12525" width="9.140625" style="2"/>
    <col min="12526" max="12526" width="3.7109375" style="2" customWidth="1"/>
    <col min="12527" max="12527" width="96.85546875" style="2" customWidth="1"/>
    <col min="12528" max="12528" width="30.85546875" style="2" customWidth="1"/>
    <col min="12529" max="12529" width="12.5703125" style="2" customWidth="1"/>
    <col min="12530" max="12530" width="5.140625" style="2" customWidth="1"/>
    <col min="12531" max="12531" width="9.140625" style="2"/>
    <col min="12532" max="12532" width="4.85546875" style="2" customWidth="1"/>
    <col min="12533" max="12533" width="30.5703125" style="2" customWidth="1"/>
    <col min="12534" max="12534" width="33.85546875" style="2" customWidth="1"/>
    <col min="12535" max="12535" width="5.140625" style="2" customWidth="1"/>
    <col min="12536" max="12537" width="17.5703125" style="2" customWidth="1"/>
    <col min="12538" max="12781" width="9.140625" style="2"/>
    <col min="12782" max="12782" width="3.7109375" style="2" customWidth="1"/>
    <col min="12783" max="12783" width="96.85546875" style="2" customWidth="1"/>
    <col min="12784" max="12784" width="30.85546875" style="2" customWidth="1"/>
    <col min="12785" max="12785" width="12.5703125" style="2" customWidth="1"/>
    <col min="12786" max="12786" width="5.140625" style="2" customWidth="1"/>
    <col min="12787" max="12787" width="9.140625" style="2"/>
    <col min="12788" max="12788" width="4.85546875" style="2" customWidth="1"/>
    <col min="12789" max="12789" width="30.5703125" style="2" customWidth="1"/>
    <col min="12790" max="12790" width="33.85546875" style="2" customWidth="1"/>
    <col min="12791" max="12791" width="5.140625" style="2" customWidth="1"/>
    <col min="12792" max="12793" width="17.5703125" style="2" customWidth="1"/>
    <col min="12794" max="13037" width="9.140625" style="2"/>
    <col min="13038" max="13038" width="3.7109375" style="2" customWidth="1"/>
    <col min="13039" max="13039" width="96.85546875" style="2" customWidth="1"/>
    <col min="13040" max="13040" width="30.85546875" style="2" customWidth="1"/>
    <col min="13041" max="13041" width="12.5703125" style="2" customWidth="1"/>
    <col min="13042" max="13042" width="5.140625" style="2" customWidth="1"/>
    <col min="13043" max="13043" width="9.140625" style="2"/>
    <col min="13044" max="13044" width="4.85546875" style="2" customWidth="1"/>
    <col min="13045" max="13045" width="30.5703125" style="2" customWidth="1"/>
    <col min="13046" max="13046" width="33.85546875" style="2" customWidth="1"/>
    <col min="13047" max="13047" width="5.140625" style="2" customWidth="1"/>
    <col min="13048" max="13049" width="17.5703125" style="2" customWidth="1"/>
    <col min="13050" max="13293" width="9.140625" style="2"/>
    <col min="13294" max="13294" width="3.7109375" style="2" customWidth="1"/>
    <col min="13295" max="13295" width="96.85546875" style="2" customWidth="1"/>
    <col min="13296" max="13296" width="30.85546875" style="2" customWidth="1"/>
    <col min="13297" max="13297" width="12.5703125" style="2" customWidth="1"/>
    <col min="13298" max="13298" width="5.140625" style="2" customWidth="1"/>
    <col min="13299" max="13299" width="9.140625" style="2"/>
    <col min="13300" max="13300" width="4.85546875" style="2" customWidth="1"/>
    <col min="13301" max="13301" width="30.5703125" style="2" customWidth="1"/>
    <col min="13302" max="13302" width="33.85546875" style="2" customWidth="1"/>
    <col min="13303" max="13303" width="5.140625" style="2" customWidth="1"/>
    <col min="13304" max="13305" width="17.5703125" style="2" customWidth="1"/>
    <col min="13306" max="13549" width="9.140625" style="2"/>
    <col min="13550" max="13550" width="3.7109375" style="2" customWidth="1"/>
    <col min="13551" max="13551" width="96.85546875" style="2" customWidth="1"/>
    <col min="13552" max="13552" width="30.85546875" style="2" customWidth="1"/>
    <col min="13553" max="13553" width="12.5703125" style="2" customWidth="1"/>
    <col min="13554" max="13554" width="5.140625" style="2" customWidth="1"/>
    <col min="13555" max="13555" width="9.140625" style="2"/>
    <col min="13556" max="13556" width="4.85546875" style="2" customWidth="1"/>
    <col min="13557" max="13557" width="30.5703125" style="2" customWidth="1"/>
    <col min="13558" max="13558" width="33.85546875" style="2" customWidth="1"/>
    <col min="13559" max="13559" width="5.140625" style="2" customWidth="1"/>
    <col min="13560" max="13561" width="17.5703125" style="2" customWidth="1"/>
    <col min="13562" max="13805" width="9.140625" style="2"/>
    <col min="13806" max="13806" width="3.7109375" style="2" customWidth="1"/>
    <col min="13807" max="13807" width="96.85546875" style="2" customWidth="1"/>
    <col min="13808" max="13808" width="30.85546875" style="2" customWidth="1"/>
    <col min="13809" max="13809" width="12.5703125" style="2" customWidth="1"/>
    <col min="13810" max="13810" width="5.140625" style="2" customWidth="1"/>
    <col min="13811" max="13811" width="9.140625" style="2"/>
    <col min="13812" max="13812" width="4.85546875" style="2" customWidth="1"/>
    <col min="13813" max="13813" width="30.5703125" style="2" customWidth="1"/>
    <col min="13814" max="13814" width="33.85546875" style="2" customWidth="1"/>
    <col min="13815" max="13815" width="5.140625" style="2" customWidth="1"/>
    <col min="13816" max="13817" width="17.5703125" style="2" customWidth="1"/>
    <col min="13818" max="14061" width="9.140625" style="2"/>
    <col min="14062" max="14062" width="3.7109375" style="2" customWidth="1"/>
    <col min="14063" max="14063" width="96.85546875" style="2" customWidth="1"/>
    <col min="14064" max="14064" width="30.85546875" style="2" customWidth="1"/>
    <col min="14065" max="14065" width="12.5703125" style="2" customWidth="1"/>
    <col min="14066" max="14066" width="5.140625" style="2" customWidth="1"/>
    <col min="14067" max="14067" width="9.140625" style="2"/>
    <col min="14068" max="14068" width="4.85546875" style="2" customWidth="1"/>
    <col min="14069" max="14069" width="30.5703125" style="2" customWidth="1"/>
    <col min="14070" max="14070" width="33.85546875" style="2" customWidth="1"/>
    <col min="14071" max="14071" width="5.140625" style="2" customWidth="1"/>
    <col min="14072" max="14073" width="17.5703125" style="2" customWidth="1"/>
    <col min="14074" max="14317" width="9.140625" style="2"/>
    <col min="14318" max="14318" width="3.7109375" style="2" customWidth="1"/>
    <col min="14319" max="14319" width="96.85546875" style="2" customWidth="1"/>
    <col min="14320" max="14320" width="30.85546875" style="2" customWidth="1"/>
    <col min="14321" max="14321" width="12.5703125" style="2" customWidth="1"/>
    <col min="14322" max="14322" width="5.140625" style="2" customWidth="1"/>
    <col min="14323" max="14323" width="9.140625" style="2"/>
    <col min="14324" max="14324" width="4.85546875" style="2" customWidth="1"/>
    <col min="14325" max="14325" width="30.5703125" style="2" customWidth="1"/>
    <col min="14326" max="14326" width="33.85546875" style="2" customWidth="1"/>
    <col min="14327" max="14327" width="5.140625" style="2" customWidth="1"/>
    <col min="14328" max="14329" width="17.5703125" style="2" customWidth="1"/>
    <col min="14330" max="14573" width="9.140625" style="2"/>
    <col min="14574" max="14574" width="3.7109375" style="2" customWidth="1"/>
    <col min="14575" max="14575" width="96.85546875" style="2" customWidth="1"/>
    <col min="14576" max="14576" width="30.85546875" style="2" customWidth="1"/>
    <col min="14577" max="14577" width="12.5703125" style="2" customWidth="1"/>
    <col min="14578" max="14578" width="5.140625" style="2" customWidth="1"/>
    <col min="14579" max="14579" width="9.140625" style="2"/>
    <col min="14580" max="14580" width="4.85546875" style="2" customWidth="1"/>
    <col min="14581" max="14581" width="30.5703125" style="2" customWidth="1"/>
    <col min="14582" max="14582" width="33.85546875" style="2" customWidth="1"/>
    <col min="14583" max="14583" width="5.140625" style="2" customWidth="1"/>
    <col min="14584" max="14585" width="17.5703125" style="2" customWidth="1"/>
    <col min="14586" max="14829" width="9.140625" style="2"/>
    <col min="14830" max="14830" width="3.7109375" style="2" customWidth="1"/>
    <col min="14831" max="14831" width="96.85546875" style="2" customWidth="1"/>
    <col min="14832" max="14832" width="30.85546875" style="2" customWidth="1"/>
    <col min="14833" max="14833" width="12.5703125" style="2" customWidth="1"/>
    <col min="14834" max="14834" width="5.140625" style="2" customWidth="1"/>
    <col min="14835" max="14835" width="9.140625" style="2"/>
    <col min="14836" max="14836" width="4.85546875" style="2" customWidth="1"/>
    <col min="14837" max="14837" width="30.5703125" style="2" customWidth="1"/>
    <col min="14838" max="14838" width="33.85546875" style="2" customWidth="1"/>
    <col min="14839" max="14839" width="5.140625" style="2" customWidth="1"/>
    <col min="14840" max="14841" width="17.5703125" style="2" customWidth="1"/>
    <col min="14842" max="15085" width="9.140625" style="2"/>
    <col min="15086" max="15086" width="3.7109375" style="2" customWidth="1"/>
    <col min="15087" max="15087" width="96.85546875" style="2" customWidth="1"/>
    <col min="15088" max="15088" width="30.85546875" style="2" customWidth="1"/>
    <col min="15089" max="15089" width="12.5703125" style="2" customWidth="1"/>
    <col min="15090" max="15090" width="5.140625" style="2" customWidth="1"/>
    <col min="15091" max="15091" width="9.140625" style="2"/>
    <col min="15092" max="15092" width="4.85546875" style="2" customWidth="1"/>
    <col min="15093" max="15093" width="30.5703125" style="2" customWidth="1"/>
    <col min="15094" max="15094" width="33.85546875" style="2" customWidth="1"/>
    <col min="15095" max="15095" width="5.140625" style="2" customWidth="1"/>
    <col min="15096" max="15097" width="17.5703125" style="2" customWidth="1"/>
    <col min="15098" max="15341" width="9.140625" style="2"/>
    <col min="15342" max="15342" width="3.7109375" style="2" customWidth="1"/>
    <col min="15343" max="15343" width="96.85546875" style="2" customWidth="1"/>
    <col min="15344" max="15344" width="30.85546875" style="2" customWidth="1"/>
    <col min="15345" max="15345" width="12.5703125" style="2" customWidth="1"/>
    <col min="15346" max="15346" width="5.140625" style="2" customWidth="1"/>
    <col min="15347" max="15347" width="9.140625" style="2"/>
    <col min="15348" max="15348" width="4.85546875" style="2" customWidth="1"/>
    <col min="15349" max="15349" width="30.5703125" style="2" customWidth="1"/>
    <col min="15350" max="15350" width="33.85546875" style="2" customWidth="1"/>
    <col min="15351" max="15351" width="5.140625" style="2" customWidth="1"/>
    <col min="15352" max="15353" width="17.5703125" style="2" customWidth="1"/>
    <col min="15354" max="15597" width="9.140625" style="2"/>
    <col min="15598" max="15598" width="3.7109375" style="2" customWidth="1"/>
    <col min="15599" max="15599" width="96.85546875" style="2" customWidth="1"/>
    <col min="15600" max="15600" width="30.85546875" style="2" customWidth="1"/>
    <col min="15601" max="15601" width="12.5703125" style="2" customWidth="1"/>
    <col min="15602" max="15602" width="5.140625" style="2" customWidth="1"/>
    <col min="15603" max="15603" width="9.140625" style="2"/>
    <col min="15604" max="15604" width="4.85546875" style="2" customWidth="1"/>
    <col min="15605" max="15605" width="30.5703125" style="2" customWidth="1"/>
    <col min="15606" max="15606" width="33.85546875" style="2" customWidth="1"/>
    <col min="15607" max="15607" width="5.140625" style="2" customWidth="1"/>
    <col min="15608" max="15609" width="17.5703125" style="2" customWidth="1"/>
    <col min="15610" max="15853" width="9.140625" style="2"/>
    <col min="15854" max="15854" width="3.7109375" style="2" customWidth="1"/>
    <col min="15855" max="15855" width="96.85546875" style="2" customWidth="1"/>
    <col min="15856" max="15856" width="30.85546875" style="2" customWidth="1"/>
    <col min="15857" max="15857" width="12.5703125" style="2" customWidth="1"/>
    <col min="15858" max="15858" width="5.140625" style="2" customWidth="1"/>
    <col min="15859" max="15859" width="9.140625" style="2"/>
    <col min="15860" max="15860" width="4.85546875" style="2" customWidth="1"/>
    <col min="15861" max="15861" width="30.5703125" style="2" customWidth="1"/>
    <col min="15862" max="15862" width="33.85546875" style="2" customWidth="1"/>
    <col min="15863" max="15863" width="5.140625" style="2" customWidth="1"/>
    <col min="15864" max="15865" width="17.5703125" style="2" customWidth="1"/>
    <col min="15866" max="16109" width="9.140625" style="2"/>
    <col min="16110" max="16110" width="3.7109375" style="2" customWidth="1"/>
    <col min="16111" max="16111" width="96.85546875" style="2" customWidth="1"/>
    <col min="16112" max="16112" width="30.85546875" style="2" customWidth="1"/>
    <col min="16113" max="16113" width="12.5703125" style="2" customWidth="1"/>
    <col min="16114" max="16114" width="5.140625" style="2" customWidth="1"/>
    <col min="16115" max="16115" width="9.140625" style="2"/>
    <col min="16116" max="16116" width="4.85546875" style="2" customWidth="1"/>
    <col min="16117" max="16117" width="30.5703125" style="2" customWidth="1"/>
    <col min="16118" max="16118" width="33.85546875" style="2" customWidth="1"/>
    <col min="16119" max="16119" width="5.140625" style="2" customWidth="1"/>
    <col min="16120" max="16121" width="17.5703125" style="2" customWidth="1"/>
    <col min="16122" max="16384" width="9.140625" style="2"/>
  </cols>
  <sheetData>
    <row r="1" spans="1:3" ht="48" customHeight="1">
      <c r="A1" s="3"/>
      <c r="B1" s="143" t="s">
        <v>227</v>
      </c>
      <c r="C1" s="143"/>
    </row>
    <row r="2" spans="1:3">
      <c r="A2" s="3"/>
      <c r="B2" s="4" t="s">
        <v>1</v>
      </c>
      <c r="C2" s="5">
        <v>45687</v>
      </c>
    </row>
    <row r="3" spans="1:3">
      <c r="A3" s="3"/>
      <c r="B3" s="117" t="s">
        <v>2</v>
      </c>
      <c r="C3" s="7"/>
    </row>
    <row r="4" spans="1:3" ht="25.5">
      <c r="A4" s="8"/>
      <c r="B4" s="9" t="str">
        <f>[5]И1!D13</f>
        <v>Субъект Российской Федерации</v>
      </c>
      <c r="C4" s="10" t="str">
        <f>[5]И1!E13</f>
        <v>Новосибирская область</v>
      </c>
    </row>
    <row r="5" spans="1:3" ht="15.95" customHeight="1">
      <c r="A5" s="8"/>
      <c r="B5" s="9" t="str">
        <f>[5]И1!D14</f>
        <v>Тип муниципального образования (выберите из списка)</v>
      </c>
      <c r="C5" s="10" t="str">
        <f>[5]И1!E14</f>
        <v>рабочий поселок Мошково</v>
      </c>
    </row>
    <row r="6" spans="1:3">
      <c r="A6" s="8"/>
      <c r="B6" s="9" t="str">
        <f>IF([5]И1!E15="","",[5]И1!D15)</f>
        <v/>
      </c>
      <c r="C6" s="7" t="str">
        <f>IF([5]И1!E15="","",[5]И1!E15)</f>
        <v/>
      </c>
    </row>
    <row r="7" spans="1:3">
      <c r="A7" s="8"/>
      <c r="B7" s="9" t="str">
        <f>[5]И1!D16</f>
        <v>Код ОКТМО</v>
      </c>
      <c r="C7" s="11" t="str">
        <f>[5]И1!E16</f>
        <v>50638151051</v>
      </c>
    </row>
    <row r="8" spans="1:3">
      <c r="A8" s="8"/>
      <c r="B8" s="12" t="str">
        <f>[5]И1!D17</f>
        <v>Система теплоснабжения</v>
      </c>
      <c r="C8" s="13">
        <f>[5]И1!E17</f>
        <v>0</v>
      </c>
    </row>
    <row r="9" spans="1:3">
      <c r="A9" s="8"/>
      <c r="B9" s="9" t="str">
        <f>[5]И1!D8</f>
        <v>Период регулирования (i)-й</v>
      </c>
      <c r="C9" s="14">
        <f>[5]И1!E8</f>
        <v>2025</v>
      </c>
    </row>
    <row r="10" spans="1:3">
      <c r="A10" s="8"/>
      <c r="B10" s="9" t="str">
        <f>[5]И1!D9</f>
        <v>Период регулирования (i-1)-й</v>
      </c>
      <c r="C10" s="14">
        <f>[5]И1!E9</f>
        <v>2024</v>
      </c>
    </row>
    <row r="11" spans="1:3">
      <c r="A11" s="8"/>
      <c r="B11" s="9" t="str">
        <f>[5]И1!D10</f>
        <v>Период регулирования (i-2)-й</v>
      </c>
      <c r="C11" s="14">
        <f>[5]И1!E10</f>
        <v>2023</v>
      </c>
    </row>
    <row r="12" spans="1:3">
      <c r="A12" s="8"/>
      <c r="B12" s="9" t="str">
        <f>[5]И1!D11</f>
        <v>Базовый год (б)</v>
      </c>
      <c r="C12" s="14">
        <f>[5]И1!E11</f>
        <v>2019</v>
      </c>
    </row>
    <row r="13" spans="1:3">
      <c r="A13" s="8"/>
      <c r="B13" s="9" t="str">
        <f>[5]И1!D18</f>
        <v>Вид топлива, использование которого преобладает в системе теплоснабжения</v>
      </c>
      <c r="C13" s="15" t="str">
        <f>[5]И1!E18</f>
        <v>Газ</v>
      </c>
    </row>
    <row r="14" spans="1:3" ht="26.25" customHeight="1" thickBot="1">
      <c r="A14" s="147" t="s">
        <v>3</v>
      </c>
      <c r="B14" s="147"/>
      <c r="C14" s="147"/>
    </row>
    <row r="15" spans="1:3">
      <c r="A15" s="16" t="s">
        <v>4</v>
      </c>
      <c r="B15" s="30" t="s">
        <v>5</v>
      </c>
      <c r="C15" s="118" t="s">
        <v>6</v>
      </c>
    </row>
    <row r="16" spans="1:3">
      <c r="A16" s="19">
        <v>1</v>
      </c>
      <c r="B16" s="119">
        <v>2</v>
      </c>
      <c r="C16" s="120">
        <v>3</v>
      </c>
    </row>
    <row r="17" spans="1:3">
      <c r="A17" s="22">
        <v>1</v>
      </c>
      <c r="B17" s="23" t="s">
        <v>7</v>
      </c>
      <c r="C17" s="24">
        <f>SUM(C18:C23)</f>
        <v>4266.1540641467182</v>
      </c>
    </row>
    <row r="18" spans="1:3" ht="42.75">
      <c r="A18" s="22" t="s">
        <v>8</v>
      </c>
      <c r="B18" s="25" t="s">
        <v>9</v>
      </c>
      <c r="C18" s="26">
        <f>[5]С1!F12</f>
        <v>1201.0642791911237</v>
      </c>
    </row>
    <row r="19" spans="1:3" ht="42.75">
      <c r="A19" s="22" t="s">
        <v>10</v>
      </c>
      <c r="B19" s="25" t="s">
        <v>11</v>
      </c>
      <c r="C19" s="26">
        <f>[5]С2!F12</f>
        <v>2048.1756612476011</v>
      </c>
    </row>
    <row r="20" spans="1:3" ht="30">
      <c r="A20" s="22" t="s">
        <v>12</v>
      </c>
      <c r="B20" s="25" t="s">
        <v>13</v>
      </c>
      <c r="C20" s="26">
        <f>[5]С3!F12</f>
        <v>612.79564073097515</v>
      </c>
    </row>
    <row r="21" spans="1:3" ht="42.75">
      <c r="A21" s="22" t="s">
        <v>14</v>
      </c>
      <c r="B21" s="25" t="s">
        <v>228</v>
      </c>
      <c r="C21" s="26">
        <f>[5]С4!F12</f>
        <v>320.46840328786692</v>
      </c>
    </row>
    <row r="22" spans="1:3" ht="33" customHeight="1">
      <c r="A22" s="22" t="s">
        <v>16</v>
      </c>
      <c r="B22" s="25" t="s">
        <v>229</v>
      </c>
      <c r="C22" s="26">
        <f>[5]С5!F12</f>
        <v>83.65007968915134</v>
      </c>
    </row>
    <row r="23" spans="1:3" ht="45.75" customHeight="1" thickBot="1">
      <c r="A23" s="27" t="s">
        <v>18</v>
      </c>
      <c r="B23" s="140" t="s">
        <v>230</v>
      </c>
      <c r="C23" s="28">
        <f>[5]С6!F12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231</v>
      </c>
      <c r="C28" s="34">
        <f>[5]С1.1!E16</f>
        <v>7900</v>
      </c>
    </row>
    <row r="29" spans="1:3" ht="42.75">
      <c r="A29" s="22" t="s">
        <v>10</v>
      </c>
      <c r="B29" s="33" t="s">
        <v>232</v>
      </c>
      <c r="C29" s="34">
        <f>[5]С1.1!E32</f>
        <v>6213.94</v>
      </c>
    </row>
    <row r="30" spans="1:3" ht="38.25">
      <c r="A30" s="22" t="s">
        <v>233</v>
      </c>
      <c r="B30" s="33" t="s">
        <v>234</v>
      </c>
      <c r="C30" s="85" t="str">
        <f>[5]С1.1!E25</f>
        <v>ООО "Газпром газораспределение Томск"</v>
      </c>
    </row>
    <row r="31" spans="1:3" ht="38.25">
      <c r="A31" s="22" t="s">
        <v>235</v>
      </c>
      <c r="B31" s="33"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[5]С1.1!E26</f>
        <v>5099</v>
      </c>
    </row>
    <row r="32" spans="1:3" ht="25.5">
      <c r="A32" s="22" t="s">
        <v>236</v>
      </c>
      <c r="B32" s="33"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[5]С1.1!E27</f>
        <v>740.38</v>
      </c>
    </row>
    <row r="33" spans="1:3" ht="25.5">
      <c r="A33" s="22" t="s">
        <v>237</v>
      </c>
      <c r="B33" s="33"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[5]С1.1!E28</f>
        <v>144.72999999999999</v>
      </c>
    </row>
    <row r="34" spans="1:3" ht="38.25">
      <c r="A34" s="22" t="s">
        <v>238</v>
      </c>
      <c r="B34" s="33"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[5]С1.1!E29</f>
        <v>229.83</v>
      </c>
    </row>
    <row r="35" spans="1:3" ht="17.25">
      <c r="A35" s="22" t="s">
        <v>12</v>
      </c>
      <c r="B35" s="33" t="s">
        <v>23</v>
      </c>
      <c r="C35" s="35">
        <f>[5]С1.1!E20</f>
        <v>0.112</v>
      </c>
    </row>
    <row r="36" spans="1:3" ht="17.25">
      <c r="A36" s="22" t="s">
        <v>14</v>
      </c>
      <c r="B36" s="33" t="s">
        <v>24</v>
      </c>
      <c r="C36" s="35">
        <f>[5]С1.1!E21</f>
        <v>0.21299999999999999</v>
      </c>
    </row>
    <row r="37" spans="1:3" ht="30">
      <c r="A37" s="22" t="s">
        <v>16</v>
      </c>
      <c r="B37" s="36" t="s">
        <v>239</v>
      </c>
      <c r="C37" s="121">
        <f>[5]С1!F13</f>
        <v>156.1</v>
      </c>
    </row>
    <row r="38" spans="1:3">
      <c r="A38" s="22" t="s">
        <v>18</v>
      </c>
      <c r="B38" s="36" t="s">
        <v>26</v>
      </c>
      <c r="C38" s="38">
        <f>[5]С1!F16</f>
        <v>7000</v>
      </c>
    </row>
    <row r="39" spans="1:3" ht="14.25">
      <c r="A39" s="122" t="s">
        <v>27</v>
      </c>
      <c r="B39" s="39" t="s">
        <v>240</v>
      </c>
      <c r="C39" s="40">
        <f>[5]С1!F17</f>
        <v>1.1285714285714286</v>
      </c>
    </row>
    <row r="40" spans="1:3" ht="15.75">
      <c r="A40" s="123" t="s">
        <v>29</v>
      </c>
      <c r="B40" s="42" t="s">
        <v>30</v>
      </c>
      <c r="C40" s="40">
        <f>[5]С1!F20</f>
        <v>22.307053372799995</v>
      </c>
    </row>
    <row r="41" spans="1:3" ht="15.75">
      <c r="A41" s="123" t="s">
        <v>31</v>
      </c>
      <c r="B41" s="43" t="s">
        <v>32</v>
      </c>
      <c r="C41" s="40">
        <f>[5]С1!F21</f>
        <v>21.531904799999996</v>
      </c>
    </row>
    <row r="42" spans="1:3" ht="14.25">
      <c r="A42" s="123" t="s">
        <v>33</v>
      </c>
      <c r="B42" s="44" t="s">
        <v>34</v>
      </c>
      <c r="C42" s="40">
        <f>[5]С1!F22</f>
        <v>1.036</v>
      </c>
    </row>
    <row r="43" spans="1:3" ht="53.25" thickBot="1">
      <c r="A43" s="27" t="s">
        <v>35</v>
      </c>
      <c r="B43" s="45" t="s">
        <v>36</v>
      </c>
      <c r="C43" s="46" t="str">
        <f>[5]С1!F23</f>
        <v>-</v>
      </c>
    </row>
    <row r="44" spans="1:3" ht="13.5" thickBot="1">
      <c r="A44" s="47"/>
      <c r="B44" s="75"/>
      <c r="C44" s="15"/>
    </row>
    <row r="45" spans="1:3" ht="30" customHeight="1">
      <c r="A45" s="50" t="s">
        <v>37</v>
      </c>
      <c r="B45" s="145" t="s">
        <v>38</v>
      </c>
      <c r="C45" s="145"/>
    </row>
    <row r="46" spans="1:3" ht="25.5">
      <c r="A46" s="22" t="s">
        <v>39</v>
      </c>
      <c r="B46" s="36" t="s">
        <v>40</v>
      </c>
      <c r="C46" s="51" t="str">
        <f>[5]С2.1!E12</f>
        <v>V</v>
      </c>
    </row>
    <row r="47" spans="1:3" ht="25.5">
      <c r="A47" s="22" t="s">
        <v>41</v>
      </c>
      <c r="B47" s="33" t="s">
        <v>42</v>
      </c>
      <c r="C47" s="51" t="str">
        <f>[5]С2.1!E13</f>
        <v>6 и менее баллов</v>
      </c>
    </row>
    <row r="48" spans="1:3" ht="25.5">
      <c r="A48" s="22" t="s">
        <v>43</v>
      </c>
      <c r="B48" s="33" t="s">
        <v>241</v>
      </c>
      <c r="C48" s="51" t="str">
        <f>[5]С2.1!E14</f>
        <v>от 200 до 500</v>
      </c>
    </row>
    <row r="49" spans="1:3" ht="25.5">
      <c r="A49" s="22" t="s">
        <v>45</v>
      </c>
      <c r="B49" s="33" t="s">
        <v>242</v>
      </c>
      <c r="C49" s="52" t="str">
        <f>[5]С2.1!E15</f>
        <v>нет</v>
      </c>
    </row>
    <row r="50" spans="1:3" ht="30">
      <c r="A50" s="22" t="s">
        <v>47</v>
      </c>
      <c r="B50" s="33" t="s">
        <v>48</v>
      </c>
      <c r="C50" s="34">
        <f>[5]С2!F18</f>
        <v>38910.02669467502</v>
      </c>
    </row>
    <row r="51" spans="1:3" ht="30">
      <c r="A51" s="22" t="s">
        <v>49</v>
      </c>
      <c r="B51" s="53" t="s">
        <v>50</v>
      </c>
      <c r="C51" s="34">
        <f>IF([5]С2!F19&gt;0,[5]С2!F19,[5]С2!F20)</f>
        <v>23441.524932855718</v>
      </c>
    </row>
    <row r="52" spans="1:3" ht="25.5">
      <c r="A52" s="22" t="s">
        <v>51</v>
      </c>
      <c r="B52" s="54" t="s">
        <v>52</v>
      </c>
      <c r="C52" s="34">
        <f>[5]С2.1!E20</f>
        <v>-38</v>
      </c>
    </row>
    <row r="53" spans="1:3" ht="25.5">
      <c r="A53" s="22" t="s">
        <v>53</v>
      </c>
      <c r="B53" s="54" t="s">
        <v>54</v>
      </c>
      <c r="C53" s="34" t="str">
        <f>[5]С2.1!E23</f>
        <v>нет</v>
      </c>
    </row>
    <row r="54" spans="1:3" ht="38.25">
      <c r="A54" s="22" t="s">
        <v>55</v>
      </c>
      <c r="B54" s="55" t="s">
        <v>56</v>
      </c>
      <c r="C54" s="34">
        <f>[5]С2.2!E10</f>
        <v>1287</v>
      </c>
    </row>
    <row r="55" spans="1:3" ht="25.5">
      <c r="A55" s="22" t="s">
        <v>57</v>
      </c>
      <c r="B55" s="56" t="s">
        <v>58</v>
      </c>
      <c r="C55" s="34">
        <f>[5]С2.2!E12</f>
        <v>5.97</v>
      </c>
    </row>
    <row r="56" spans="1:3" ht="52.5">
      <c r="A56" s="22" t="s">
        <v>59</v>
      </c>
      <c r="B56" s="57" t="s">
        <v>60</v>
      </c>
      <c r="C56" s="34">
        <f>[5]С2.2!E13</f>
        <v>1</v>
      </c>
    </row>
    <row r="57" spans="1:3" ht="27.75">
      <c r="A57" s="22" t="s">
        <v>61</v>
      </c>
      <c r="B57" s="56" t="s">
        <v>62</v>
      </c>
      <c r="C57" s="34">
        <f>[5]С2.2!E14</f>
        <v>12104</v>
      </c>
    </row>
    <row r="58" spans="1:3" ht="25.5">
      <c r="A58" s="22" t="s">
        <v>63</v>
      </c>
      <c r="B58" s="57" t="s">
        <v>64</v>
      </c>
      <c r="C58" s="35">
        <f>[5]С2.2!E15</f>
        <v>4.8000000000000001E-2</v>
      </c>
    </row>
    <row r="59" spans="1:3">
      <c r="A59" s="22" t="s">
        <v>65</v>
      </c>
      <c r="B59" s="57" t="s">
        <v>66</v>
      </c>
      <c r="C59" s="124">
        <f>[5]С2.2!E16</f>
        <v>1</v>
      </c>
    </row>
    <row r="60" spans="1:3" ht="15.75">
      <c r="A60" s="22" t="s">
        <v>67</v>
      </c>
      <c r="B60" s="58" t="s">
        <v>68</v>
      </c>
      <c r="C60" s="34">
        <f>[5]С2!F21</f>
        <v>1</v>
      </c>
    </row>
    <row r="61" spans="1:3" ht="30">
      <c r="A61" s="59" t="s">
        <v>69</v>
      </c>
      <c r="B61" s="33" t="s">
        <v>243</v>
      </c>
      <c r="C61" s="34">
        <f>[5]С2!F13</f>
        <v>116526.45062105893</v>
      </c>
    </row>
    <row r="62" spans="1:3" ht="30">
      <c r="A62" s="59" t="s">
        <v>71</v>
      </c>
      <c r="B62" s="60" t="s">
        <v>244</v>
      </c>
      <c r="C62" s="34">
        <f>[5]С2!F14</f>
        <v>64899</v>
      </c>
    </row>
    <row r="63" spans="1:3" ht="15.75">
      <c r="A63" s="59" t="s">
        <v>73</v>
      </c>
      <c r="B63" s="60" t="s">
        <v>74</v>
      </c>
      <c r="C63" s="40">
        <f>[5]С2!F15</f>
        <v>1.071</v>
      </c>
    </row>
    <row r="64" spans="1:3" ht="15.75">
      <c r="A64" s="59" t="s">
        <v>75</v>
      </c>
      <c r="B64" s="60" t="s">
        <v>76</v>
      </c>
      <c r="C64" s="125">
        <f>[5]С2!F16</f>
        <v>1</v>
      </c>
    </row>
    <row r="65" spans="1:3" ht="17.25">
      <c r="A65" s="59" t="s">
        <v>77</v>
      </c>
      <c r="B65" s="60" t="s">
        <v>78</v>
      </c>
      <c r="C65" s="126">
        <f>[5]С2!F17</f>
        <v>1.01</v>
      </c>
    </row>
    <row r="66" spans="1:3" s="63" customFormat="1" ht="14.25">
      <c r="A66" s="59" t="s">
        <v>79</v>
      </c>
      <c r="B66" s="61" t="s">
        <v>80</v>
      </c>
      <c r="C66" s="62">
        <f>[5]С2!F35</f>
        <v>10</v>
      </c>
    </row>
    <row r="67" spans="1:3" ht="30">
      <c r="A67" s="59" t="s">
        <v>81</v>
      </c>
      <c r="B67" s="64" t="s">
        <v>82</v>
      </c>
      <c r="C67" s="34">
        <f>[5]С2!F28</f>
        <v>209.15440273931196</v>
      </c>
    </row>
    <row r="68" spans="1:3" ht="17.25">
      <c r="A68" s="59" t="s">
        <v>83</v>
      </c>
      <c r="B68" s="53" t="s">
        <v>245</v>
      </c>
      <c r="C68" s="40">
        <f>[5]С2!F29</f>
        <v>0.25201206799999998</v>
      </c>
    </row>
    <row r="69" spans="1:3" ht="17.25">
      <c r="A69" s="59" t="s">
        <v>85</v>
      </c>
      <c r="B69" s="58" t="s">
        <v>246</v>
      </c>
      <c r="C69" s="62">
        <f>[5]С2!F30</f>
        <v>500</v>
      </c>
    </row>
    <row r="70" spans="1:3" ht="42.75">
      <c r="A70" s="59" t="s">
        <v>87</v>
      </c>
      <c r="B70" s="33" t="s">
        <v>247</v>
      </c>
      <c r="C70" s="34">
        <f>[5]С2!F22</f>
        <v>43932.649760529566</v>
      </c>
    </row>
    <row r="71" spans="1:3" ht="30">
      <c r="A71" s="59" t="s">
        <v>89</v>
      </c>
      <c r="B71" s="60" t="s">
        <v>248</v>
      </c>
      <c r="C71" s="34">
        <f>[5]С2!F23</f>
        <v>21</v>
      </c>
    </row>
    <row r="72" spans="1:3" ht="30">
      <c r="A72" s="59" t="s">
        <v>91</v>
      </c>
      <c r="B72" s="53" t="s">
        <v>92</v>
      </c>
      <c r="C72" s="34">
        <f>[5]С2.1!E28</f>
        <v>14036.09995</v>
      </c>
    </row>
    <row r="73" spans="1:3" ht="38.25">
      <c r="A73" s="59" t="s">
        <v>93</v>
      </c>
      <c r="B73" s="65" t="s">
        <v>94</v>
      </c>
      <c r="C73" s="52">
        <f>[5]С2.3!E21</f>
        <v>0</v>
      </c>
    </row>
    <row r="74" spans="1:3" ht="25.5">
      <c r="A74" s="59" t="s">
        <v>95</v>
      </c>
      <c r="B74" s="66" t="s">
        <v>96</v>
      </c>
      <c r="C74" s="67">
        <f>[5]С2.3!E11</f>
        <v>5.45</v>
      </c>
    </row>
    <row r="75" spans="1:3" ht="25.5">
      <c r="A75" s="59" t="s">
        <v>97</v>
      </c>
      <c r="B75" s="66" t="s">
        <v>98</v>
      </c>
      <c r="C75" s="62">
        <f>[5]С2.3!E13</f>
        <v>300</v>
      </c>
    </row>
    <row r="76" spans="1:3" ht="25.5">
      <c r="A76" s="59" t="s">
        <v>99</v>
      </c>
      <c r="B76" s="65" t="s">
        <v>100</v>
      </c>
      <c r="C76" s="68">
        <f>IF([5]С2.3!E22&gt;0,[5]С2.3!E22,[5]С2.3!E14)</f>
        <v>61211</v>
      </c>
    </row>
    <row r="77" spans="1:3" ht="38.25">
      <c r="A77" s="59" t="s">
        <v>101</v>
      </c>
      <c r="B77" s="65" t="s">
        <v>102</v>
      </c>
      <c r="C77" s="68">
        <f>IF([5]С2.3!E23&gt;0,[5]С2.3!E23,[5]С2.3!E15)</f>
        <v>45675</v>
      </c>
    </row>
    <row r="78" spans="1:3" ht="30">
      <c r="A78" s="59" t="s">
        <v>103</v>
      </c>
      <c r="B78" s="53" t="s">
        <v>104</v>
      </c>
      <c r="C78" s="34">
        <f>[5]С2.1!E29</f>
        <v>9518.3274000000001</v>
      </c>
    </row>
    <row r="79" spans="1:3" ht="38.25">
      <c r="A79" s="59" t="s">
        <v>105</v>
      </c>
      <c r="B79" s="65" t="s">
        <v>106</v>
      </c>
      <c r="C79" s="52">
        <f>[5]С2.3!E25</f>
        <v>0</v>
      </c>
    </row>
    <row r="80" spans="1:3" ht="25.5">
      <c r="A80" s="59" t="s">
        <v>107</v>
      </c>
      <c r="B80" s="66" t="s">
        <v>108</v>
      </c>
      <c r="C80" s="67">
        <f>[5]С2.3!E12</f>
        <v>0.2</v>
      </c>
    </row>
    <row r="81" spans="1:3" ht="25.5">
      <c r="A81" s="59" t="s">
        <v>109</v>
      </c>
      <c r="B81" s="66" t="s">
        <v>98</v>
      </c>
      <c r="C81" s="62">
        <f>[5]С2.3!E13</f>
        <v>300</v>
      </c>
    </row>
    <row r="82" spans="1:3" ht="25.5">
      <c r="A82" s="59" t="s">
        <v>110</v>
      </c>
      <c r="B82" s="69" t="s">
        <v>111</v>
      </c>
      <c r="C82" s="68">
        <f>IF([5]С2.3!E26&gt;0,[5]С2.3!E26,[5]С2.3!E16)</f>
        <v>65637</v>
      </c>
    </row>
    <row r="83" spans="1:3" ht="38.25">
      <c r="A83" s="59" t="s">
        <v>112</v>
      </c>
      <c r="B83" s="69" t="s">
        <v>113</v>
      </c>
      <c r="C83" s="68">
        <f>IF([5]С2.3!E27&gt;0,[5]С2.3!E27,[5]С2.3!E17)</f>
        <v>31684</v>
      </c>
    </row>
    <row r="84" spans="1:3" ht="30">
      <c r="A84" s="59" t="s">
        <v>249</v>
      </c>
      <c r="B84" s="60" t="s">
        <v>250</v>
      </c>
      <c r="C84" s="68">
        <f>IF([5]С2.1!E19&gt;0,[5]С2.1!E19,[5]С2!F26)</f>
        <v>2892</v>
      </c>
    </row>
    <row r="85" spans="1:3" ht="17.25">
      <c r="A85" s="59" t="s">
        <v>114</v>
      </c>
      <c r="B85" s="33" t="s">
        <v>115</v>
      </c>
      <c r="C85" s="35">
        <f>[5]С2!F31</f>
        <v>0.17804631770487722</v>
      </c>
    </row>
    <row r="86" spans="1:3" ht="30">
      <c r="A86" s="59" t="s">
        <v>116</v>
      </c>
      <c r="B86" s="53" t="s">
        <v>117</v>
      </c>
      <c r="C86" s="70">
        <f>[5]С2!F32</f>
        <v>0.1652189781021898</v>
      </c>
    </row>
    <row r="87" spans="1:3" ht="17.25">
      <c r="A87" s="59" t="s">
        <v>118</v>
      </c>
      <c r="B87" s="71" t="s">
        <v>119</v>
      </c>
      <c r="C87" s="35">
        <f>[5]С2!F33</f>
        <v>0.13880000000000001</v>
      </c>
    </row>
    <row r="88" spans="1:3" s="63" customFormat="1" ht="18" thickBot="1">
      <c r="A88" s="72" t="s">
        <v>120</v>
      </c>
      <c r="B88" s="73" t="s">
        <v>121</v>
      </c>
      <c r="C88" s="74">
        <f>[5]С2!F34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[5]С3!F14</f>
        <v>10269.949404414272</v>
      </c>
    </row>
    <row r="92" spans="1:3" s="63" customFormat="1" ht="42.75">
      <c r="A92" s="77" t="s">
        <v>126</v>
      </c>
      <c r="B92" s="53" t="s">
        <v>127</v>
      </c>
      <c r="C92" s="78">
        <f>[5]С3!F15</f>
        <v>0.25</v>
      </c>
    </row>
    <row r="93" spans="1:3" s="63" customFormat="1" ht="14.25">
      <c r="A93" s="77" t="s">
        <v>128</v>
      </c>
      <c r="B93" s="79" t="s">
        <v>129</v>
      </c>
      <c r="C93" s="62">
        <f>[5]С3!F18</f>
        <v>15</v>
      </c>
    </row>
    <row r="94" spans="1:3" s="63" customFormat="1" ht="17.25">
      <c r="A94" s="77" t="s">
        <v>130</v>
      </c>
      <c r="B94" s="33" t="s">
        <v>131</v>
      </c>
      <c r="C94" s="34">
        <f>[5]С3!F19</f>
        <v>2924.0805304518653</v>
      </c>
    </row>
    <row r="95" spans="1:3" s="63" customFormat="1" ht="55.5">
      <c r="A95" s="77" t="s">
        <v>132</v>
      </c>
      <c r="B95" s="53" t="s">
        <v>133</v>
      </c>
      <c r="C95" s="80">
        <f>[5]С3!F20</f>
        <v>2.1999999999999999E-2</v>
      </c>
    </row>
    <row r="96" spans="1:3" s="63" customFormat="1" ht="14.25">
      <c r="A96" s="77" t="s">
        <v>134</v>
      </c>
      <c r="B96" s="58" t="s">
        <v>80</v>
      </c>
      <c r="C96" s="62">
        <f>[5]С3!F21</f>
        <v>10</v>
      </c>
    </row>
    <row r="97" spans="1:3" s="63" customFormat="1" ht="17.25">
      <c r="A97" s="77" t="s">
        <v>135</v>
      </c>
      <c r="B97" s="33" t="s">
        <v>136</v>
      </c>
      <c r="C97" s="34">
        <f>[5]С3!F22</f>
        <v>0.62746320821793589</v>
      </c>
    </row>
    <row r="98" spans="1:3" s="63" customFormat="1" ht="55.5">
      <c r="A98" s="77" t="s">
        <v>137</v>
      </c>
      <c r="B98" s="53" t="s">
        <v>138</v>
      </c>
      <c r="C98" s="80">
        <f>[5]С3!F23</f>
        <v>3.0000000000000001E-3</v>
      </c>
    </row>
    <row r="99" spans="1:3" s="63" customFormat="1" ht="30.75" thickBot="1">
      <c r="A99" s="81" t="s">
        <v>139</v>
      </c>
      <c r="B99" s="82" t="s">
        <v>82</v>
      </c>
      <c r="C99" s="83">
        <f>[5]С3!F24</f>
        <v>209.15440273931196</v>
      </c>
    </row>
    <row r="100" spans="1:3" ht="13.5" thickBot="1">
      <c r="A100" s="47"/>
      <c r="B100" s="75"/>
      <c r="C100" s="15"/>
    </row>
    <row r="101" spans="1:3" ht="30" customHeight="1">
      <c r="A101" s="84" t="s">
        <v>141</v>
      </c>
      <c r="B101" s="145" t="s">
        <v>142</v>
      </c>
      <c r="C101" s="145"/>
    </row>
    <row r="102" spans="1:3" ht="30">
      <c r="A102" s="59" t="s">
        <v>143</v>
      </c>
      <c r="B102" s="33" t="s">
        <v>251</v>
      </c>
      <c r="C102" s="34">
        <f>[5]С4!F16</f>
        <v>832.33500000000004</v>
      </c>
    </row>
    <row r="103" spans="1:3" ht="30">
      <c r="A103" s="59" t="s">
        <v>145</v>
      </c>
      <c r="B103" s="58" t="s">
        <v>252</v>
      </c>
      <c r="C103" s="34">
        <f>[5]С4!F17</f>
        <v>43385</v>
      </c>
    </row>
    <row r="104" spans="1:3" ht="17.25">
      <c r="A104" s="59" t="s">
        <v>147</v>
      </c>
      <c r="B104" s="58" t="s">
        <v>148</v>
      </c>
      <c r="C104" s="40">
        <f>[5]С4!F18</f>
        <v>1.4999999999999999E-2</v>
      </c>
    </row>
    <row r="105" spans="1:3" ht="30">
      <c r="A105" s="59" t="s">
        <v>149</v>
      </c>
      <c r="B105" s="58" t="s">
        <v>150</v>
      </c>
      <c r="C105" s="34">
        <f>[5]С4!F19</f>
        <v>12104</v>
      </c>
    </row>
    <row r="106" spans="1:3" ht="31.5">
      <c r="A106" s="59" t="s">
        <v>151</v>
      </c>
      <c r="B106" s="58" t="s">
        <v>152</v>
      </c>
      <c r="C106" s="40">
        <f>[5]С4!F20</f>
        <v>1.4999999999999999E-2</v>
      </c>
    </row>
    <row r="107" spans="1:3" ht="30">
      <c r="A107" s="59" t="s">
        <v>153</v>
      </c>
      <c r="B107" s="33" t="s">
        <v>253</v>
      </c>
      <c r="C107" s="34">
        <f>[5]С4!F21</f>
        <v>1221.9019409821399</v>
      </c>
    </row>
    <row r="108" spans="1:3" ht="45.6" customHeight="1">
      <c r="A108" s="59" t="s">
        <v>155</v>
      </c>
      <c r="B108" s="53" t="s">
        <v>156</v>
      </c>
      <c r="C108" s="85" t="str">
        <f>IF([5]С4.2!F8="да",[5]С4.2!D21,[5]С4.2!D15)</f>
        <v>АО "Новосибирскэнергосбыт"</v>
      </c>
    </row>
    <row r="109" spans="1:3" ht="68.25" customHeight="1">
      <c r="A109" s="59" t="s">
        <v>157</v>
      </c>
      <c r="B109" s="53" t="s">
        <v>158</v>
      </c>
      <c r="C109" s="34">
        <f>[5]С4!F22</f>
        <v>3.6112641666666665</v>
      </c>
    </row>
    <row r="110" spans="1:3" ht="30">
      <c r="A110" s="59" t="s">
        <v>159</v>
      </c>
      <c r="B110" s="58" t="s">
        <v>254</v>
      </c>
      <c r="C110" s="62">
        <f>[5]С4!F23</f>
        <v>110</v>
      </c>
    </row>
    <row r="111" spans="1:3" ht="14.25">
      <c r="A111" s="59" t="s">
        <v>161</v>
      </c>
      <c r="B111" s="53" t="s">
        <v>162</v>
      </c>
      <c r="C111" s="34">
        <f>[5]С4!F24</f>
        <v>8497.1999999999989</v>
      </c>
    </row>
    <row r="112" spans="1:3" ht="14.25">
      <c r="A112" s="59" t="s">
        <v>163</v>
      </c>
      <c r="B112" s="58" t="s">
        <v>164</v>
      </c>
      <c r="C112" s="40">
        <f>[5]С4!F25</f>
        <v>0.36199999999999999</v>
      </c>
    </row>
    <row r="113" spans="1:3" ht="17.25">
      <c r="A113" s="59" t="s">
        <v>165</v>
      </c>
      <c r="B113" s="33" t="s">
        <v>166</v>
      </c>
      <c r="C113" s="34">
        <f>[5]С4!F26</f>
        <v>67.977270000000004</v>
      </c>
    </row>
    <row r="114" spans="1:3" ht="25.5">
      <c r="A114" s="59" t="s">
        <v>167</v>
      </c>
      <c r="B114" s="53" t="s">
        <v>94</v>
      </c>
      <c r="C114" s="85">
        <f>[5]С4.3!E16</f>
        <v>0</v>
      </c>
    </row>
    <row r="115" spans="1:3" ht="25.5">
      <c r="A115" s="59" t="s">
        <v>168</v>
      </c>
      <c r="B115" s="53" t="s">
        <v>169</v>
      </c>
      <c r="C115" s="34">
        <f>[5]С4.3!E17</f>
        <v>34.15</v>
      </c>
    </row>
    <row r="116" spans="1:3" ht="38.25">
      <c r="A116" s="59" t="s">
        <v>170</v>
      </c>
      <c r="B116" s="53" t="s">
        <v>106</v>
      </c>
      <c r="C116" s="85">
        <f>[5]С4.3!E18</f>
        <v>0</v>
      </c>
    </row>
    <row r="117" spans="1:3">
      <c r="A117" s="59" t="s">
        <v>171</v>
      </c>
      <c r="B117" s="53" t="s">
        <v>172</v>
      </c>
      <c r="C117" s="34">
        <f>[5]С4.3!E19</f>
        <v>27.39</v>
      </c>
    </row>
    <row r="118" spans="1:3">
      <c r="A118" s="59" t="s">
        <v>173</v>
      </c>
      <c r="B118" s="58" t="s">
        <v>174</v>
      </c>
      <c r="C118" s="62">
        <f>[5]С4.3!E11</f>
        <v>1871</v>
      </c>
    </row>
    <row r="119" spans="1:3">
      <c r="A119" s="59" t="s">
        <v>175</v>
      </c>
      <c r="B119" s="58" t="s">
        <v>176</v>
      </c>
      <c r="C119" s="52">
        <f>[5]С4.3!E12</f>
        <v>61</v>
      </c>
    </row>
    <row r="120" spans="1:3">
      <c r="A120" s="59" t="s">
        <v>177</v>
      </c>
      <c r="B120" s="58" t="s">
        <v>178</v>
      </c>
      <c r="C120" s="52">
        <f>[5]С4.3!E13</f>
        <v>73</v>
      </c>
    </row>
    <row r="121" spans="1:3" ht="30">
      <c r="A121" s="59" t="s">
        <v>179</v>
      </c>
      <c r="B121" s="33" t="s">
        <v>255</v>
      </c>
      <c r="C121" s="34">
        <f>[5]С4!F27</f>
        <v>1516.5958922062039</v>
      </c>
    </row>
    <row r="122" spans="1:3" ht="25.5">
      <c r="A122" s="59" t="s">
        <v>181</v>
      </c>
      <c r="B122" s="53" t="s">
        <v>256</v>
      </c>
      <c r="C122" s="34">
        <f>[5]С4!F28</f>
        <v>1164.8201937067618</v>
      </c>
    </row>
    <row r="123" spans="1:3" ht="42.75">
      <c r="A123" s="59" t="s">
        <v>183</v>
      </c>
      <c r="B123" s="53" t="s">
        <v>184</v>
      </c>
      <c r="C123" s="34">
        <f>[5]С4!F29</f>
        <v>351.77569849944206</v>
      </c>
    </row>
    <row r="124" spans="1:3" ht="30.75" thickBot="1">
      <c r="A124" s="72" t="s">
        <v>185</v>
      </c>
      <c r="B124" s="90" t="s">
        <v>186</v>
      </c>
      <c r="C124" s="83">
        <f>[5]С4!F30</f>
        <v>860.32127313129934</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[5]С5!F17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IF([5]С6.1!E11="нет",[5]С6!F13,"")</f>
        <v/>
      </c>
    </row>
    <row r="131" spans="1:3" ht="42.75">
      <c r="A131" s="59" t="s">
        <v>204</v>
      </c>
      <c r="B131" s="86" t="s">
        <v>205</v>
      </c>
      <c r="C131" s="92" t="str">
        <f>IF([5]С6.1!E12="нет",[5]С6.1!E17,"")</f>
        <v/>
      </c>
    </row>
    <row r="132" spans="1:3" ht="68.25">
      <c r="A132" s="59" t="s">
        <v>206</v>
      </c>
      <c r="B132" s="91" t="s">
        <v>207</v>
      </c>
      <c r="C132" s="127" t="str">
        <f>IF([5]С6.1!E18="нет",[5]С6!F19,"")</f>
        <v/>
      </c>
    </row>
    <row r="133" spans="1:3" ht="55.5">
      <c r="A133" s="59" t="s">
        <v>208</v>
      </c>
      <c r="B133" s="86" t="s">
        <v>209</v>
      </c>
      <c r="C133" s="35" t="str">
        <f>IF([5]С6.1!E18="нет",[5]С6.1!E19,"")</f>
        <v/>
      </c>
    </row>
    <row r="134" spans="1:3" ht="61.5" customHeight="1">
      <c r="A134" s="59" t="s">
        <v>210</v>
      </c>
      <c r="B134" s="86" t="s">
        <v>257</v>
      </c>
      <c r="C134" s="35" t="str">
        <f>IF([5]С6.1!E18="нет",[5]С6.1!E22,"")</f>
        <v/>
      </c>
    </row>
    <row r="135" spans="1:3" ht="69" thickBot="1">
      <c r="A135" s="72" t="s">
        <v>212</v>
      </c>
      <c r="B135" s="98" t="s">
        <v>213</v>
      </c>
      <c r="C135" s="74" t="str">
        <f>IF([5]С6.1!E18="нет",[5]С6.1!E23,"")</f>
        <v/>
      </c>
    </row>
    <row r="136" spans="1:3" s="89" customFormat="1" ht="13.5" thickBot="1">
      <c r="A136" s="47"/>
      <c r="B136" s="75"/>
      <c r="C136" s="15"/>
    </row>
    <row r="137" spans="1:3" ht="15.75">
      <c r="A137" s="84" t="s">
        <v>214</v>
      </c>
      <c r="B137" s="99" t="s">
        <v>215</v>
      </c>
      <c r="C137" s="100">
        <f>[5]С2!F39</f>
        <v>21.531904799999996</v>
      </c>
    </row>
    <row r="138" spans="1:3" ht="14.25">
      <c r="A138" s="59" t="s">
        <v>216</v>
      </c>
      <c r="B138" s="58" t="s">
        <v>217</v>
      </c>
      <c r="C138" s="34">
        <f>[5]С2!F40</f>
        <v>7</v>
      </c>
    </row>
    <row r="139" spans="1:3" ht="17.25">
      <c r="A139" s="59" t="s">
        <v>218</v>
      </c>
      <c r="B139" s="58" t="s">
        <v>219</v>
      </c>
      <c r="C139" s="34">
        <f>[5]С2!F42</f>
        <v>0.97</v>
      </c>
    </row>
    <row r="140" spans="1:3" ht="15" thickBot="1">
      <c r="A140" s="72" t="s">
        <v>220</v>
      </c>
      <c r="B140" s="73" t="s">
        <v>221</v>
      </c>
      <c r="C140" s="46">
        <f>[5]С2!F44</f>
        <v>0.36199999999999999</v>
      </c>
    </row>
    <row r="141" spans="1:3" s="89" customFormat="1" ht="13.5" thickBot="1">
      <c r="A141" s="47"/>
      <c r="B141" s="75"/>
      <c r="C141" s="15"/>
    </row>
    <row r="142" spans="1:3" ht="17.25">
      <c r="A142" s="84" t="s">
        <v>222</v>
      </c>
      <c r="B142" s="103" t="s">
        <v>258</v>
      </c>
      <c r="C142" s="128">
        <f>[5]С2!F37</f>
        <v>1.6598760876745948</v>
      </c>
    </row>
    <row r="143" spans="1:3" ht="17.25" customHeight="1" thickBot="1">
      <c r="A143" s="72" t="s">
        <v>224</v>
      </c>
      <c r="B143" s="141" t="s">
        <v>225</v>
      </c>
      <c r="C143" s="141"/>
    </row>
    <row r="144" spans="1:3">
      <c r="A144" s="105"/>
      <c r="B144" s="129" t="s">
        <v>226</v>
      </c>
      <c r="C144" s="130"/>
    </row>
    <row r="145" spans="1:3">
      <c r="A145" s="105"/>
      <c r="B145" s="131">
        <v>2020</v>
      </c>
      <c r="C145" s="132">
        <f>[5]С2.5!$E$11</f>
        <v>-2.9000000000000026E-2</v>
      </c>
    </row>
    <row r="146" spans="1:3">
      <c r="B146" s="131">
        <f>B145+1</f>
        <v>2021</v>
      </c>
      <c r="C146" s="133">
        <f>[5]С2.5!$F$11</f>
        <v>0.245</v>
      </c>
    </row>
    <row r="147" spans="1:3">
      <c r="B147" s="131">
        <f t="shared" ref="B147:B210" si="0">B146+1</f>
        <v>2022</v>
      </c>
      <c r="C147" s="134">
        <f>[5]С2.5!$G$11</f>
        <v>0.114</v>
      </c>
    </row>
    <row r="148" spans="1:3">
      <c r="B148" s="110">
        <f t="shared" si="0"/>
        <v>2023</v>
      </c>
      <c r="C148" s="135">
        <f>[5]С2.5!$H$11</f>
        <v>0.04</v>
      </c>
    </row>
    <row r="149" spans="1:3">
      <c r="B149" s="110">
        <f t="shared" si="0"/>
        <v>2024</v>
      </c>
      <c r="C149" s="135">
        <f>[5]С2.5!$I$11</f>
        <v>0.11700000000000001</v>
      </c>
    </row>
    <row r="150" spans="1:3" ht="13.5" thickBot="1">
      <c r="B150" s="110">
        <f t="shared" si="0"/>
        <v>2025</v>
      </c>
      <c r="C150" s="135">
        <f>[5]С2.5!$J$11</f>
        <v>6.0999999999999999E-2</v>
      </c>
    </row>
    <row r="151" spans="1:3" ht="13.5" hidden="1" thickBot="1">
      <c r="B151" s="110">
        <f t="shared" si="0"/>
        <v>2026</v>
      </c>
      <c r="C151" s="135">
        <f>[5]С2.5!$K$11</f>
        <v>0</v>
      </c>
    </row>
    <row r="152" spans="1:3" ht="13.5" hidden="1" thickBot="1">
      <c r="B152" s="110">
        <f t="shared" si="0"/>
        <v>2027</v>
      </c>
      <c r="C152" s="135">
        <f>[5]С2.5!$L$11</f>
        <v>0</v>
      </c>
    </row>
    <row r="153" spans="1:3" ht="13.5" hidden="1" thickBot="1">
      <c r="B153" s="110">
        <f t="shared" si="0"/>
        <v>2028</v>
      </c>
      <c r="C153" s="135">
        <f>[5]С2.5!$M$11</f>
        <v>0</v>
      </c>
    </row>
    <row r="154" spans="1:3" ht="13.5" hidden="1" thickBot="1">
      <c r="B154" s="110">
        <f t="shared" si="0"/>
        <v>2029</v>
      </c>
      <c r="C154" s="135">
        <f>[5]С2.5!$N$11</f>
        <v>0</v>
      </c>
    </row>
    <row r="155" spans="1:3" ht="13.5" hidden="1" thickBot="1">
      <c r="B155" s="110">
        <f t="shared" si="0"/>
        <v>2030</v>
      </c>
      <c r="C155" s="135">
        <f>[5]С2.5!$O$11</f>
        <v>0</v>
      </c>
    </row>
    <row r="156" spans="1:3" ht="13.5" hidden="1" thickBot="1">
      <c r="B156" s="110">
        <f t="shared" si="0"/>
        <v>2031</v>
      </c>
      <c r="C156" s="135">
        <f>[5]С2.5!$P$11</f>
        <v>0</v>
      </c>
    </row>
    <row r="157" spans="1:3" ht="13.5" hidden="1" thickBot="1">
      <c r="B157" s="110">
        <f t="shared" si="0"/>
        <v>2032</v>
      </c>
      <c r="C157" s="135">
        <f>[5]С2.5!$Q$11</f>
        <v>0</v>
      </c>
    </row>
    <row r="158" spans="1:3" ht="13.5" hidden="1" thickBot="1">
      <c r="B158" s="110">
        <f t="shared" si="0"/>
        <v>2033</v>
      </c>
      <c r="C158" s="135">
        <f>[5]С2.5!$R$11</f>
        <v>0</v>
      </c>
    </row>
    <row r="159" spans="1:3" ht="13.5" hidden="1" thickBot="1">
      <c r="B159" s="110">
        <f t="shared" si="0"/>
        <v>2034</v>
      </c>
      <c r="C159" s="135">
        <f>[5]С2.5!$S$11</f>
        <v>0</v>
      </c>
    </row>
    <row r="160" spans="1:3" ht="13.5" hidden="1" thickBot="1">
      <c r="B160" s="110">
        <f t="shared" si="0"/>
        <v>2035</v>
      </c>
      <c r="C160" s="135">
        <f>[5]С2.5!$T$11</f>
        <v>0</v>
      </c>
    </row>
    <row r="161" spans="2:3" ht="13.5" hidden="1" thickBot="1">
      <c r="B161" s="110">
        <f t="shared" si="0"/>
        <v>2036</v>
      </c>
      <c r="C161" s="135">
        <f>[5]С2.5!$U$11</f>
        <v>0</v>
      </c>
    </row>
    <row r="162" spans="2:3" ht="13.5" hidden="1" thickBot="1">
      <c r="B162" s="110">
        <f t="shared" si="0"/>
        <v>2037</v>
      </c>
      <c r="C162" s="135">
        <f>[5]С2.5!$V$11</f>
        <v>0</v>
      </c>
    </row>
    <row r="163" spans="2:3" ht="13.5" hidden="1" thickBot="1">
      <c r="B163" s="110">
        <f t="shared" si="0"/>
        <v>2038</v>
      </c>
      <c r="C163" s="135">
        <f>[5]С2.5!$W$11</f>
        <v>0</v>
      </c>
    </row>
    <row r="164" spans="2:3" ht="13.5" hidden="1" thickBot="1">
      <c r="B164" s="110">
        <f t="shared" si="0"/>
        <v>2039</v>
      </c>
      <c r="C164" s="135">
        <f>[5]С2.5!$X$11</f>
        <v>0</v>
      </c>
    </row>
    <row r="165" spans="2:3" ht="13.5" hidden="1" thickBot="1">
      <c r="B165" s="110">
        <f t="shared" si="0"/>
        <v>2040</v>
      </c>
      <c r="C165" s="135">
        <f>[5]С2.5!$Y$11</f>
        <v>0</v>
      </c>
    </row>
    <row r="166" spans="2:3" ht="13.5" hidden="1" thickBot="1">
      <c r="B166" s="110">
        <f t="shared" si="0"/>
        <v>2041</v>
      </c>
      <c r="C166" s="135">
        <f>[5]С2.5!$Z$11</f>
        <v>0</v>
      </c>
    </row>
    <row r="167" spans="2:3" ht="13.5" hidden="1" thickBot="1">
      <c r="B167" s="110">
        <f t="shared" si="0"/>
        <v>2042</v>
      </c>
      <c r="C167" s="135">
        <f>[5]С2.5!$AA$11</f>
        <v>0</v>
      </c>
    </row>
    <row r="168" spans="2:3" ht="13.5" hidden="1" thickBot="1">
      <c r="B168" s="110">
        <f t="shared" si="0"/>
        <v>2043</v>
      </c>
      <c r="C168" s="135">
        <f>[5]С2.5!$AB$11</f>
        <v>0</v>
      </c>
    </row>
    <row r="169" spans="2:3" ht="13.5" hidden="1" thickBot="1">
      <c r="B169" s="110">
        <f t="shared" si="0"/>
        <v>2044</v>
      </c>
      <c r="C169" s="135">
        <f>[5]С2.5!$AC$11</f>
        <v>0</v>
      </c>
    </row>
    <row r="170" spans="2:3" ht="13.5" hidden="1" thickBot="1">
      <c r="B170" s="110">
        <f t="shared" si="0"/>
        <v>2045</v>
      </c>
      <c r="C170" s="135">
        <f>[5]С2.5!$AD$11</f>
        <v>0</v>
      </c>
    </row>
    <row r="171" spans="2:3" ht="13.5" hidden="1" thickBot="1">
      <c r="B171" s="110">
        <f t="shared" si="0"/>
        <v>2046</v>
      </c>
      <c r="C171" s="135">
        <f>[5]С2.5!$AE$11</f>
        <v>0</v>
      </c>
    </row>
    <row r="172" spans="2:3" ht="13.5" hidden="1" thickBot="1">
      <c r="B172" s="110">
        <f t="shared" si="0"/>
        <v>2047</v>
      </c>
      <c r="C172" s="135">
        <f>[5]С2.5!$AF$11</f>
        <v>0</v>
      </c>
    </row>
    <row r="173" spans="2:3" ht="13.5" hidden="1" thickBot="1">
      <c r="B173" s="110">
        <f t="shared" si="0"/>
        <v>2048</v>
      </c>
      <c r="C173" s="135">
        <f>[5]С2.5!$AG$11</f>
        <v>0</v>
      </c>
    </row>
    <row r="174" spans="2:3" ht="13.5" hidden="1" thickBot="1">
      <c r="B174" s="110">
        <f t="shared" si="0"/>
        <v>2049</v>
      </c>
      <c r="C174" s="135">
        <f>[5]С2.5!$AH$11</f>
        <v>0</v>
      </c>
    </row>
    <row r="175" spans="2:3" ht="13.5" hidden="1" thickBot="1">
      <c r="B175" s="110">
        <f t="shared" si="0"/>
        <v>2050</v>
      </c>
      <c r="C175" s="135">
        <f>[5]С2.5!$AI$11</f>
        <v>0</v>
      </c>
    </row>
    <row r="176" spans="2:3" ht="13.5" hidden="1" thickBot="1">
      <c r="B176" s="110">
        <f t="shared" si="0"/>
        <v>2051</v>
      </c>
      <c r="C176" s="135">
        <f>[5]С2.5!$AJ$11</f>
        <v>0</v>
      </c>
    </row>
    <row r="177" spans="2:3" ht="13.5" hidden="1" thickBot="1">
      <c r="B177" s="110">
        <f t="shared" si="0"/>
        <v>2052</v>
      </c>
      <c r="C177" s="135">
        <f>[5]С2.5!$AK$11</f>
        <v>0</v>
      </c>
    </row>
    <row r="178" spans="2:3" ht="13.5" hidden="1" thickBot="1">
      <c r="B178" s="110">
        <f t="shared" si="0"/>
        <v>2053</v>
      </c>
      <c r="C178" s="135">
        <f>[5]С2.5!$AL$11</f>
        <v>0</v>
      </c>
    </row>
    <row r="179" spans="2:3" ht="13.5" hidden="1" thickBot="1">
      <c r="B179" s="110">
        <f t="shared" si="0"/>
        <v>2054</v>
      </c>
      <c r="C179" s="135">
        <f>[5]С2.5!$AM$11</f>
        <v>0</v>
      </c>
    </row>
    <row r="180" spans="2:3" ht="13.5" hidden="1" thickBot="1">
      <c r="B180" s="110">
        <f t="shared" si="0"/>
        <v>2055</v>
      </c>
      <c r="C180" s="135">
        <f>[5]С2.5!$AN$11</f>
        <v>0</v>
      </c>
    </row>
    <row r="181" spans="2:3" ht="13.5" hidden="1" thickBot="1">
      <c r="B181" s="110">
        <f t="shared" si="0"/>
        <v>2056</v>
      </c>
      <c r="C181" s="135">
        <f>[5]С2.5!$AO$11</f>
        <v>0</v>
      </c>
    </row>
    <row r="182" spans="2:3" ht="13.5" hidden="1" thickBot="1">
      <c r="B182" s="110">
        <f t="shared" si="0"/>
        <v>2057</v>
      </c>
      <c r="C182" s="135">
        <f>[5]С2.5!$AP$11</f>
        <v>0</v>
      </c>
    </row>
    <row r="183" spans="2:3" ht="13.5" hidden="1" thickBot="1">
      <c r="B183" s="110">
        <f t="shared" si="0"/>
        <v>2058</v>
      </c>
      <c r="C183" s="135">
        <f>[5]С2.5!$AQ$11</f>
        <v>0</v>
      </c>
    </row>
    <row r="184" spans="2:3" ht="13.5" hidden="1" thickBot="1">
      <c r="B184" s="110">
        <f t="shared" si="0"/>
        <v>2059</v>
      </c>
      <c r="C184" s="135">
        <f>[5]С2.5!$AR$11</f>
        <v>0</v>
      </c>
    </row>
    <row r="185" spans="2:3" ht="13.5" hidden="1" thickBot="1">
      <c r="B185" s="110">
        <f t="shared" si="0"/>
        <v>2060</v>
      </c>
      <c r="C185" s="135">
        <f>[5]С2.5!$AS$11</f>
        <v>0</v>
      </c>
    </row>
    <row r="186" spans="2:3" ht="13.5" hidden="1" thickBot="1">
      <c r="B186" s="110">
        <f t="shared" si="0"/>
        <v>2061</v>
      </c>
      <c r="C186" s="135">
        <f>[5]С2.5!$AT$11</f>
        <v>0</v>
      </c>
    </row>
    <row r="187" spans="2:3" ht="13.5" hidden="1" thickBot="1">
      <c r="B187" s="110">
        <f t="shared" si="0"/>
        <v>2062</v>
      </c>
      <c r="C187" s="135">
        <f>[5]С2.5!$AU$11</f>
        <v>0</v>
      </c>
    </row>
    <row r="188" spans="2:3" ht="13.5" hidden="1" thickBot="1">
      <c r="B188" s="110">
        <f t="shared" si="0"/>
        <v>2063</v>
      </c>
      <c r="C188" s="135">
        <f>[5]С2.5!$AV$11</f>
        <v>0</v>
      </c>
    </row>
    <row r="189" spans="2:3" ht="13.5" hidden="1" thickBot="1">
      <c r="B189" s="110">
        <f t="shared" si="0"/>
        <v>2064</v>
      </c>
      <c r="C189" s="135">
        <f>[5]С2.5!$AW$11</f>
        <v>0</v>
      </c>
    </row>
    <row r="190" spans="2:3" ht="13.5" hidden="1" thickBot="1">
      <c r="B190" s="110">
        <f t="shared" si="0"/>
        <v>2065</v>
      </c>
      <c r="C190" s="135">
        <f>[5]С2.5!$AX$11</f>
        <v>0</v>
      </c>
    </row>
    <row r="191" spans="2:3" ht="13.5" hidden="1" thickBot="1">
      <c r="B191" s="110">
        <f t="shared" si="0"/>
        <v>2066</v>
      </c>
      <c r="C191" s="135">
        <f>[5]С2.5!$AY$11</f>
        <v>0</v>
      </c>
    </row>
    <row r="192" spans="2:3" ht="13.5" hidden="1" thickBot="1">
      <c r="B192" s="110">
        <f t="shared" si="0"/>
        <v>2067</v>
      </c>
      <c r="C192" s="135">
        <f>[5]С2.5!$AZ$11</f>
        <v>0</v>
      </c>
    </row>
    <row r="193" spans="2:3" ht="13.5" hidden="1" thickBot="1">
      <c r="B193" s="110">
        <f t="shared" si="0"/>
        <v>2068</v>
      </c>
      <c r="C193" s="135">
        <f>[5]С2.5!$BA$11</f>
        <v>0</v>
      </c>
    </row>
    <row r="194" spans="2:3" ht="13.5" hidden="1" thickBot="1">
      <c r="B194" s="110">
        <f t="shared" si="0"/>
        <v>2069</v>
      </c>
      <c r="C194" s="135">
        <f>[5]С2.5!$BB$11</f>
        <v>0</v>
      </c>
    </row>
    <row r="195" spans="2:3" ht="13.5" hidden="1" thickBot="1">
      <c r="B195" s="110">
        <f t="shared" si="0"/>
        <v>2070</v>
      </c>
      <c r="C195" s="135">
        <f>[5]С2.5!$BC$11</f>
        <v>0</v>
      </c>
    </row>
    <row r="196" spans="2:3" ht="13.5" hidden="1" thickBot="1">
      <c r="B196" s="110">
        <f t="shared" si="0"/>
        <v>2071</v>
      </c>
      <c r="C196" s="135">
        <f>[5]С2.5!$BD$11</f>
        <v>0</v>
      </c>
    </row>
    <row r="197" spans="2:3" ht="13.5" hidden="1" thickBot="1">
      <c r="B197" s="110">
        <f t="shared" si="0"/>
        <v>2072</v>
      </c>
      <c r="C197" s="135">
        <f>[5]С2.5!$BE$11</f>
        <v>0</v>
      </c>
    </row>
    <row r="198" spans="2:3" ht="13.5" hidden="1" thickBot="1">
      <c r="B198" s="110">
        <f t="shared" si="0"/>
        <v>2073</v>
      </c>
      <c r="C198" s="135">
        <f>[5]С2.5!$BF$11</f>
        <v>0</v>
      </c>
    </row>
    <row r="199" spans="2:3" ht="13.5" hidden="1" thickBot="1">
      <c r="B199" s="110">
        <f t="shared" si="0"/>
        <v>2074</v>
      </c>
      <c r="C199" s="135">
        <f>[5]С2.5!$BG$11</f>
        <v>0</v>
      </c>
    </row>
    <row r="200" spans="2:3" ht="13.5" hidden="1" thickBot="1">
      <c r="B200" s="110">
        <f t="shared" si="0"/>
        <v>2075</v>
      </c>
      <c r="C200" s="135">
        <f>[5]С2.5!$BH$11</f>
        <v>0</v>
      </c>
    </row>
    <row r="201" spans="2:3" ht="13.5" hidden="1" thickBot="1">
      <c r="B201" s="110">
        <f t="shared" si="0"/>
        <v>2076</v>
      </c>
      <c r="C201" s="135">
        <f>[5]С2.5!$BI$11</f>
        <v>0</v>
      </c>
    </row>
    <row r="202" spans="2:3" ht="13.5" hidden="1" thickBot="1">
      <c r="B202" s="110">
        <f t="shared" si="0"/>
        <v>2077</v>
      </c>
      <c r="C202" s="135">
        <f>[5]С2.5!$BJ$11</f>
        <v>0</v>
      </c>
    </row>
    <row r="203" spans="2:3" ht="13.5" hidden="1" thickBot="1">
      <c r="B203" s="110">
        <f t="shared" si="0"/>
        <v>2078</v>
      </c>
      <c r="C203" s="135">
        <f>[5]С2.5!$BK$11</f>
        <v>0</v>
      </c>
    </row>
    <row r="204" spans="2:3" ht="13.5" hidden="1" thickBot="1">
      <c r="B204" s="110">
        <f t="shared" si="0"/>
        <v>2079</v>
      </c>
      <c r="C204" s="135">
        <f>[5]С2.5!$BL$11</f>
        <v>0</v>
      </c>
    </row>
    <row r="205" spans="2:3" ht="13.5" hidden="1" thickBot="1">
      <c r="B205" s="110">
        <f t="shared" si="0"/>
        <v>2080</v>
      </c>
      <c r="C205" s="135">
        <f>[5]С2.5!$BM$11</f>
        <v>0</v>
      </c>
    </row>
    <row r="206" spans="2:3" ht="13.5" hidden="1" thickBot="1">
      <c r="B206" s="110">
        <f t="shared" si="0"/>
        <v>2081</v>
      </c>
      <c r="C206" s="135">
        <f>[5]С2.5!$BN$11</f>
        <v>0</v>
      </c>
    </row>
    <row r="207" spans="2:3" ht="13.5" hidden="1" thickBot="1">
      <c r="B207" s="110">
        <f t="shared" si="0"/>
        <v>2082</v>
      </c>
      <c r="C207" s="135">
        <f>[5]С2.5!$BO$11</f>
        <v>0</v>
      </c>
    </row>
    <row r="208" spans="2:3" ht="13.5" hidden="1" thickBot="1">
      <c r="B208" s="110">
        <f t="shared" si="0"/>
        <v>2083</v>
      </c>
      <c r="C208" s="135">
        <f>[5]С2.5!$BP$11</f>
        <v>0</v>
      </c>
    </row>
    <row r="209" spans="2:3" ht="13.5" hidden="1" thickBot="1">
      <c r="B209" s="110">
        <f t="shared" si="0"/>
        <v>2084</v>
      </c>
      <c r="C209" s="135">
        <f>[5]С2.5!$BQ$11</f>
        <v>0</v>
      </c>
    </row>
    <row r="210" spans="2:3" ht="13.5" hidden="1" thickBot="1">
      <c r="B210" s="110">
        <f t="shared" si="0"/>
        <v>2085</v>
      </c>
      <c r="C210" s="135">
        <f>[5]С2.5!$BR$11</f>
        <v>0</v>
      </c>
    </row>
    <row r="211" spans="2:3" ht="13.5" hidden="1" thickBot="1">
      <c r="B211" s="110">
        <f t="shared" ref="B211:B224" si="1">B210+1</f>
        <v>2086</v>
      </c>
      <c r="C211" s="135">
        <f>[5]С2.5!$BS$11</f>
        <v>0</v>
      </c>
    </row>
    <row r="212" spans="2:3" ht="13.5" hidden="1" thickBot="1">
      <c r="B212" s="110">
        <f t="shared" si="1"/>
        <v>2087</v>
      </c>
      <c r="C212" s="135">
        <f>[5]С2.5!$BT$11</f>
        <v>0</v>
      </c>
    </row>
    <row r="213" spans="2:3" ht="13.5" hidden="1" thickBot="1">
      <c r="B213" s="110">
        <f t="shared" si="1"/>
        <v>2088</v>
      </c>
      <c r="C213" s="135">
        <f>[5]С2.5!$BU$11</f>
        <v>0</v>
      </c>
    </row>
    <row r="214" spans="2:3" ht="13.5" hidden="1" thickBot="1">
      <c r="B214" s="110">
        <f t="shared" si="1"/>
        <v>2089</v>
      </c>
      <c r="C214" s="135">
        <f>[5]С2.5!$BV$11</f>
        <v>0</v>
      </c>
    </row>
    <row r="215" spans="2:3" ht="13.5" hidden="1" thickBot="1">
      <c r="B215" s="110">
        <f t="shared" si="1"/>
        <v>2090</v>
      </c>
      <c r="C215" s="135">
        <f>[5]С2.5!$BW$11</f>
        <v>0</v>
      </c>
    </row>
    <row r="216" spans="2:3" ht="13.5" hidden="1" thickBot="1">
      <c r="B216" s="110">
        <f t="shared" si="1"/>
        <v>2091</v>
      </c>
      <c r="C216" s="135">
        <f>[5]С2.5!$BX$11</f>
        <v>0</v>
      </c>
    </row>
    <row r="217" spans="2:3" ht="13.5" hidden="1" thickBot="1">
      <c r="B217" s="110">
        <f t="shared" si="1"/>
        <v>2092</v>
      </c>
      <c r="C217" s="135">
        <f>[5]С2.5!$BY$11</f>
        <v>0</v>
      </c>
    </row>
    <row r="218" spans="2:3" ht="13.5" hidden="1" thickBot="1">
      <c r="B218" s="110">
        <f t="shared" si="1"/>
        <v>2093</v>
      </c>
      <c r="C218" s="135">
        <f>[5]С2.5!$BZ$11</f>
        <v>0</v>
      </c>
    </row>
    <row r="219" spans="2:3" ht="13.5" hidden="1" thickBot="1">
      <c r="B219" s="110">
        <f t="shared" si="1"/>
        <v>2094</v>
      </c>
      <c r="C219" s="135">
        <f>[5]С2.5!$CA$11</f>
        <v>0</v>
      </c>
    </row>
    <row r="220" spans="2:3" ht="13.5" hidden="1" thickBot="1">
      <c r="B220" s="110">
        <f t="shared" si="1"/>
        <v>2095</v>
      </c>
      <c r="C220" s="135">
        <f>[5]С2.5!$CB$11</f>
        <v>0</v>
      </c>
    </row>
    <row r="221" spans="2:3" ht="13.5" hidden="1" thickBot="1">
      <c r="B221" s="110">
        <f t="shared" si="1"/>
        <v>2096</v>
      </c>
      <c r="C221" s="135">
        <f>[5]С2.5!$CC$11</f>
        <v>0</v>
      </c>
    </row>
    <row r="222" spans="2:3" ht="13.5" hidden="1" thickBot="1">
      <c r="B222" s="110">
        <f t="shared" si="1"/>
        <v>2097</v>
      </c>
      <c r="C222" s="135">
        <f>[5]С2.5!$CD$11</f>
        <v>0</v>
      </c>
    </row>
    <row r="223" spans="2:3" ht="13.5" hidden="1" thickBot="1">
      <c r="B223" s="110">
        <f t="shared" si="1"/>
        <v>2098</v>
      </c>
      <c r="C223" s="135">
        <f>[5]С2.5!$CE$11</f>
        <v>0</v>
      </c>
    </row>
    <row r="224" spans="2:3" ht="13.5" hidden="1" thickBot="1">
      <c r="B224" s="110">
        <f t="shared" si="1"/>
        <v>2099</v>
      </c>
      <c r="C224" s="135">
        <f>[5]С2.5!$CF$11</f>
        <v>0</v>
      </c>
    </row>
    <row r="225" spans="2:3" ht="13.5" hidden="1" thickBot="1">
      <c r="B225" s="112">
        <f>B162+1</f>
        <v>2038</v>
      </c>
      <c r="C225" s="136" t="e">
        <f>[5]С2.5!#REF!</f>
        <v>#REF!</v>
      </c>
    </row>
    <row r="226" spans="2:3">
      <c r="B226" s="137"/>
      <c r="C226" s="138"/>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2" width="9.140625" style="2"/>
    <col min="243" max="243" width="3.5703125" style="2" customWidth="1"/>
    <col min="244" max="244" width="96.85546875" style="2" customWidth="1"/>
    <col min="245" max="245" width="30.85546875" style="2" customWidth="1"/>
    <col min="246" max="246" width="12.5703125" style="2" customWidth="1"/>
    <col min="247" max="247" width="5.140625" style="2" customWidth="1"/>
    <col min="248" max="248" width="9.140625" style="2"/>
    <col min="249" max="249" width="4.85546875" style="2" customWidth="1"/>
    <col min="250" max="250" width="30.5703125" style="2" customWidth="1"/>
    <col min="251" max="251" width="33.85546875" style="2" customWidth="1"/>
    <col min="252" max="252" width="5.140625" style="2" customWidth="1"/>
    <col min="253" max="254" width="17.5703125" style="2" customWidth="1"/>
    <col min="255" max="498" width="9.140625" style="2"/>
    <col min="499" max="499" width="3.5703125" style="2" customWidth="1"/>
    <col min="500" max="500" width="96.85546875" style="2" customWidth="1"/>
    <col min="501" max="501" width="30.85546875" style="2" customWidth="1"/>
    <col min="502" max="502" width="12.5703125" style="2" customWidth="1"/>
    <col min="503" max="503" width="5.140625" style="2" customWidth="1"/>
    <col min="504" max="504" width="9.140625" style="2"/>
    <col min="505" max="505" width="4.85546875" style="2" customWidth="1"/>
    <col min="506" max="506" width="30.5703125" style="2" customWidth="1"/>
    <col min="507" max="507" width="33.85546875" style="2" customWidth="1"/>
    <col min="508" max="508" width="5.140625" style="2" customWidth="1"/>
    <col min="509" max="510" width="17.5703125" style="2" customWidth="1"/>
    <col min="511" max="754" width="9.140625" style="2"/>
    <col min="755" max="755" width="3.5703125" style="2" customWidth="1"/>
    <col min="756" max="756" width="96.85546875" style="2" customWidth="1"/>
    <col min="757" max="757" width="30.85546875" style="2" customWidth="1"/>
    <col min="758" max="758" width="12.5703125" style="2" customWidth="1"/>
    <col min="759" max="759" width="5.140625" style="2" customWidth="1"/>
    <col min="760" max="760" width="9.140625" style="2"/>
    <col min="761" max="761" width="4.85546875" style="2" customWidth="1"/>
    <col min="762" max="762" width="30.5703125" style="2" customWidth="1"/>
    <col min="763" max="763" width="33.85546875" style="2" customWidth="1"/>
    <col min="764" max="764" width="5.140625" style="2" customWidth="1"/>
    <col min="765" max="766" width="17.5703125" style="2" customWidth="1"/>
    <col min="767" max="1010" width="9.140625" style="2"/>
    <col min="1011" max="1011" width="3.5703125" style="2" customWidth="1"/>
    <col min="1012" max="1012" width="96.85546875" style="2" customWidth="1"/>
    <col min="1013" max="1013" width="30.85546875" style="2" customWidth="1"/>
    <col min="1014" max="1014" width="12.5703125" style="2" customWidth="1"/>
    <col min="1015" max="1015" width="5.140625" style="2" customWidth="1"/>
    <col min="1016" max="1016" width="9.140625" style="2"/>
    <col min="1017" max="1017" width="4.85546875" style="2" customWidth="1"/>
    <col min="1018" max="1018" width="30.5703125" style="2" customWidth="1"/>
    <col min="1019" max="1019" width="33.85546875" style="2" customWidth="1"/>
    <col min="1020" max="1020" width="5.140625" style="2" customWidth="1"/>
    <col min="1021" max="1022" width="17.5703125" style="2" customWidth="1"/>
    <col min="1023" max="1266" width="9.140625" style="2"/>
    <col min="1267" max="1267" width="3.5703125" style="2" customWidth="1"/>
    <col min="1268" max="1268" width="96.85546875" style="2" customWidth="1"/>
    <col min="1269" max="1269" width="30.85546875" style="2" customWidth="1"/>
    <col min="1270" max="1270" width="12.5703125" style="2" customWidth="1"/>
    <col min="1271" max="1271" width="5.140625" style="2" customWidth="1"/>
    <col min="1272" max="1272" width="9.140625" style="2"/>
    <col min="1273" max="1273" width="4.85546875" style="2" customWidth="1"/>
    <col min="1274" max="1274" width="30.5703125" style="2" customWidth="1"/>
    <col min="1275" max="1275" width="33.85546875" style="2" customWidth="1"/>
    <col min="1276" max="1276" width="5.140625" style="2" customWidth="1"/>
    <col min="1277" max="1278" width="17.5703125" style="2" customWidth="1"/>
    <col min="1279" max="1522" width="9.140625" style="2"/>
    <col min="1523" max="1523" width="3.5703125" style="2" customWidth="1"/>
    <col min="1524" max="1524" width="96.85546875" style="2" customWidth="1"/>
    <col min="1525" max="1525" width="30.85546875" style="2" customWidth="1"/>
    <col min="1526" max="1526" width="12.5703125" style="2" customWidth="1"/>
    <col min="1527" max="1527" width="5.140625" style="2" customWidth="1"/>
    <col min="1528" max="1528" width="9.140625" style="2"/>
    <col min="1529" max="1529" width="4.85546875" style="2" customWidth="1"/>
    <col min="1530" max="1530" width="30.5703125" style="2" customWidth="1"/>
    <col min="1531" max="1531" width="33.85546875" style="2" customWidth="1"/>
    <col min="1532" max="1532" width="5.140625" style="2" customWidth="1"/>
    <col min="1533" max="1534" width="17.5703125" style="2" customWidth="1"/>
    <col min="1535" max="1778" width="9.140625" style="2"/>
    <col min="1779" max="1779" width="3.5703125" style="2" customWidth="1"/>
    <col min="1780" max="1780" width="96.85546875" style="2" customWidth="1"/>
    <col min="1781" max="1781" width="30.85546875" style="2" customWidth="1"/>
    <col min="1782" max="1782" width="12.5703125" style="2" customWidth="1"/>
    <col min="1783" max="1783" width="5.140625" style="2" customWidth="1"/>
    <col min="1784" max="1784" width="9.140625" style="2"/>
    <col min="1785" max="1785" width="4.85546875" style="2" customWidth="1"/>
    <col min="1786" max="1786" width="30.5703125" style="2" customWidth="1"/>
    <col min="1787" max="1787" width="33.85546875" style="2" customWidth="1"/>
    <col min="1788" max="1788" width="5.140625" style="2" customWidth="1"/>
    <col min="1789" max="1790" width="17.5703125" style="2" customWidth="1"/>
    <col min="1791" max="2034" width="9.140625" style="2"/>
    <col min="2035" max="2035" width="3.5703125" style="2" customWidth="1"/>
    <col min="2036" max="2036" width="96.85546875" style="2" customWidth="1"/>
    <col min="2037" max="2037" width="30.85546875" style="2" customWidth="1"/>
    <col min="2038" max="2038" width="12.5703125" style="2" customWidth="1"/>
    <col min="2039" max="2039" width="5.140625" style="2" customWidth="1"/>
    <col min="2040" max="2040" width="9.140625" style="2"/>
    <col min="2041" max="2041" width="4.85546875" style="2" customWidth="1"/>
    <col min="2042" max="2042" width="30.5703125" style="2" customWidth="1"/>
    <col min="2043" max="2043" width="33.85546875" style="2" customWidth="1"/>
    <col min="2044" max="2044" width="5.140625" style="2" customWidth="1"/>
    <col min="2045" max="2046" width="17.5703125" style="2" customWidth="1"/>
    <col min="2047" max="2290" width="9.140625" style="2"/>
    <col min="2291" max="2291" width="3.5703125" style="2" customWidth="1"/>
    <col min="2292" max="2292" width="96.85546875" style="2" customWidth="1"/>
    <col min="2293" max="2293" width="30.85546875" style="2" customWidth="1"/>
    <col min="2294" max="2294" width="12.5703125" style="2" customWidth="1"/>
    <col min="2295" max="2295" width="5.140625" style="2" customWidth="1"/>
    <col min="2296" max="2296" width="9.140625" style="2"/>
    <col min="2297" max="2297" width="4.85546875" style="2" customWidth="1"/>
    <col min="2298" max="2298" width="30.5703125" style="2" customWidth="1"/>
    <col min="2299" max="2299" width="33.85546875" style="2" customWidth="1"/>
    <col min="2300" max="2300" width="5.140625" style="2" customWidth="1"/>
    <col min="2301" max="2302" width="17.5703125" style="2" customWidth="1"/>
    <col min="2303" max="2546" width="9.140625" style="2"/>
    <col min="2547" max="2547" width="3.5703125" style="2" customWidth="1"/>
    <col min="2548" max="2548" width="96.85546875" style="2" customWidth="1"/>
    <col min="2549" max="2549" width="30.85546875" style="2" customWidth="1"/>
    <col min="2550" max="2550" width="12.5703125" style="2" customWidth="1"/>
    <col min="2551" max="2551" width="5.140625" style="2" customWidth="1"/>
    <col min="2552" max="2552" width="9.140625" style="2"/>
    <col min="2553" max="2553" width="4.85546875" style="2" customWidth="1"/>
    <col min="2554" max="2554" width="30.5703125" style="2" customWidth="1"/>
    <col min="2555" max="2555" width="33.85546875" style="2" customWidth="1"/>
    <col min="2556" max="2556" width="5.140625" style="2" customWidth="1"/>
    <col min="2557" max="2558" width="17.5703125" style="2" customWidth="1"/>
    <col min="2559" max="2802" width="9.140625" style="2"/>
    <col min="2803" max="2803" width="3.5703125" style="2" customWidth="1"/>
    <col min="2804" max="2804" width="96.85546875" style="2" customWidth="1"/>
    <col min="2805" max="2805" width="30.85546875" style="2" customWidth="1"/>
    <col min="2806" max="2806" width="12.5703125" style="2" customWidth="1"/>
    <col min="2807" max="2807" width="5.140625" style="2" customWidth="1"/>
    <col min="2808" max="2808" width="9.140625" style="2"/>
    <col min="2809" max="2809" width="4.85546875" style="2" customWidth="1"/>
    <col min="2810" max="2810" width="30.5703125" style="2" customWidth="1"/>
    <col min="2811" max="2811" width="33.85546875" style="2" customWidth="1"/>
    <col min="2812" max="2812" width="5.140625" style="2" customWidth="1"/>
    <col min="2813" max="2814" width="17.5703125" style="2" customWidth="1"/>
    <col min="2815" max="3058" width="9.140625" style="2"/>
    <col min="3059" max="3059" width="3.5703125" style="2" customWidth="1"/>
    <col min="3060" max="3060" width="96.85546875" style="2" customWidth="1"/>
    <col min="3061" max="3061" width="30.85546875" style="2" customWidth="1"/>
    <col min="3062" max="3062" width="12.5703125" style="2" customWidth="1"/>
    <col min="3063" max="3063" width="5.140625" style="2" customWidth="1"/>
    <col min="3064" max="3064" width="9.140625" style="2"/>
    <col min="3065" max="3065" width="4.85546875" style="2" customWidth="1"/>
    <col min="3066" max="3066" width="30.5703125" style="2" customWidth="1"/>
    <col min="3067" max="3067" width="33.85546875" style="2" customWidth="1"/>
    <col min="3068" max="3068" width="5.140625" style="2" customWidth="1"/>
    <col min="3069" max="3070" width="17.5703125" style="2" customWidth="1"/>
    <col min="3071" max="3314" width="9.140625" style="2"/>
    <col min="3315" max="3315" width="3.5703125" style="2" customWidth="1"/>
    <col min="3316" max="3316" width="96.85546875" style="2" customWidth="1"/>
    <col min="3317" max="3317" width="30.85546875" style="2" customWidth="1"/>
    <col min="3318" max="3318" width="12.5703125" style="2" customWidth="1"/>
    <col min="3319" max="3319" width="5.140625" style="2" customWidth="1"/>
    <col min="3320" max="3320" width="9.140625" style="2"/>
    <col min="3321" max="3321" width="4.85546875" style="2" customWidth="1"/>
    <col min="3322" max="3322" width="30.5703125" style="2" customWidth="1"/>
    <col min="3323" max="3323" width="33.85546875" style="2" customWidth="1"/>
    <col min="3324" max="3324" width="5.140625" style="2" customWidth="1"/>
    <col min="3325" max="3326" width="17.5703125" style="2" customWidth="1"/>
    <col min="3327" max="3570" width="9.140625" style="2"/>
    <col min="3571" max="3571" width="3.5703125" style="2" customWidth="1"/>
    <col min="3572" max="3572" width="96.85546875" style="2" customWidth="1"/>
    <col min="3573" max="3573" width="30.85546875" style="2" customWidth="1"/>
    <col min="3574" max="3574" width="12.5703125" style="2" customWidth="1"/>
    <col min="3575" max="3575" width="5.140625" style="2" customWidth="1"/>
    <col min="3576" max="3576" width="9.140625" style="2"/>
    <col min="3577" max="3577" width="4.85546875" style="2" customWidth="1"/>
    <col min="3578" max="3578" width="30.5703125" style="2" customWidth="1"/>
    <col min="3579" max="3579" width="33.85546875" style="2" customWidth="1"/>
    <col min="3580" max="3580" width="5.140625" style="2" customWidth="1"/>
    <col min="3581" max="3582" width="17.5703125" style="2" customWidth="1"/>
    <col min="3583" max="3826" width="9.140625" style="2"/>
    <col min="3827" max="3827" width="3.5703125" style="2" customWidth="1"/>
    <col min="3828" max="3828" width="96.85546875" style="2" customWidth="1"/>
    <col min="3829" max="3829" width="30.85546875" style="2" customWidth="1"/>
    <col min="3830" max="3830" width="12.5703125" style="2" customWidth="1"/>
    <col min="3831" max="3831" width="5.140625" style="2" customWidth="1"/>
    <col min="3832" max="3832" width="9.140625" style="2"/>
    <col min="3833" max="3833" width="4.85546875" style="2" customWidth="1"/>
    <col min="3834" max="3834" width="30.5703125" style="2" customWidth="1"/>
    <col min="3835" max="3835" width="33.85546875" style="2" customWidth="1"/>
    <col min="3836" max="3836" width="5.140625" style="2" customWidth="1"/>
    <col min="3837" max="3838" width="17.5703125" style="2" customWidth="1"/>
    <col min="3839" max="4082" width="9.140625" style="2"/>
    <col min="4083" max="4083" width="3.5703125" style="2" customWidth="1"/>
    <col min="4084" max="4084" width="96.85546875" style="2" customWidth="1"/>
    <col min="4085" max="4085" width="30.85546875" style="2" customWidth="1"/>
    <col min="4086" max="4086" width="12.5703125" style="2" customWidth="1"/>
    <col min="4087" max="4087" width="5.140625" style="2" customWidth="1"/>
    <col min="4088" max="4088" width="9.140625" style="2"/>
    <col min="4089" max="4089" width="4.85546875" style="2" customWidth="1"/>
    <col min="4090" max="4090" width="30.5703125" style="2" customWidth="1"/>
    <col min="4091" max="4091" width="33.85546875" style="2" customWidth="1"/>
    <col min="4092" max="4092" width="5.140625" style="2" customWidth="1"/>
    <col min="4093" max="4094" width="17.5703125" style="2" customWidth="1"/>
    <col min="4095" max="4338" width="9.140625" style="2"/>
    <col min="4339" max="4339" width="3.5703125" style="2" customWidth="1"/>
    <col min="4340" max="4340" width="96.85546875" style="2" customWidth="1"/>
    <col min="4341" max="4341" width="30.85546875" style="2" customWidth="1"/>
    <col min="4342" max="4342" width="12.5703125" style="2" customWidth="1"/>
    <col min="4343" max="4343" width="5.140625" style="2" customWidth="1"/>
    <col min="4344" max="4344" width="9.140625" style="2"/>
    <col min="4345" max="4345" width="4.85546875" style="2" customWidth="1"/>
    <col min="4346" max="4346" width="30.5703125" style="2" customWidth="1"/>
    <col min="4347" max="4347" width="33.85546875" style="2" customWidth="1"/>
    <col min="4348" max="4348" width="5.140625" style="2" customWidth="1"/>
    <col min="4349" max="4350" width="17.5703125" style="2" customWidth="1"/>
    <col min="4351" max="4594" width="9.140625" style="2"/>
    <col min="4595" max="4595" width="3.5703125" style="2" customWidth="1"/>
    <col min="4596" max="4596" width="96.85546875" style="2" customWidth="1"/>
    <col min="4597" max="4597" width="30.85546875" style="2" customWidth="1"/>
    <col min="4598" max="4598" width="12.5703125" style="2" customWidth="1"/>
    <col min="4599" max="4599" width="5.140625" style="2" customWidth="1"/>
    <col min="4600" max="4600" width="9.140625" style="2"/>
    <col min="4601" max="4601" width="4.85546875" style="2" customWidth="1"/>
    <col min="4602" max="4602" width="30.5703125" style="2" customWidth="1"/>
    <col min="4603" max="4603" width="33.85546875" style="2" customWidth="1"/>
    <col min="4604" max="4604" width="5.140625" style="2" customWidth="1"/>
    <col min="4605" max="4606" width="17.5703125" style="2" customWidth="1"/>
    <col min="4607" max="4850" width="9.140625" style="2"/>
    <col min="4851" max="4851" width="3.5703125" style="2" customWidth="1"/>
    <col min="4852" max="4852" width="96.85546875" style="2" customWidth="1"/>
    <col min="4853" max="4853" width="30.85546875" style="2" customWidth="1"/>
    <col min="4854" max="4854" width="12.5703125" style="2" customWidth="1"/>
    <col min="4855" max="4855" width="5.140625" style="2" customWidth="1"/>
    <col min="4856" max="4856" width="9.140625" style="2"/>
    <col min="4857" max="4857" width="4.85546875" style="2" customWidth="1"/>
    <col min="4858" max="4858" width="30.5703125" style="2" customWidth="1"/>
    <col min="4859" max="4859" width="33.85546875" style="2" customWidth="1"/>
    <col min="4860" max="4860" width="5.140625" style="2" customWidth="1"/>
    <col min="4861" max="4862" width="17.5703125" style="2" customWidth="1"/>
    <col min="4863" max="5106" width="9.140625" style="2"/>
    <col min="5107" max="5107" width="3.5703125" style="2" customWidth="1"/>
    <col min="5108" max="5108" width="96.85546875" style="2" customWidth="1"/>
    <col min="5109" max="5109" width="30.85546875" style="2" customWidth="1"/>
    <col min="5110" max="5110" width="12.5703125" style="2" customWidth="1"/>
    <col min="5111" max="5111" width="5.140625" style="2" customWidth="1"/>
    <col min="5112" max="5112" width="9.140625" style="2"/>
    <col min="5113" max="5113" width="4.85546875" style="2" customWidth="1"/>
    <col min="5114" max="5114" width="30.5703125" style="2" customWidth="1"/>
    <col min="5115" max="5115" width="33.85546875" style="2" customWidth="1"/>
    <col min="5116" max="5116" width="5.140625" style="2" customWidth="1"/>
    <col min="5117" max="5118" width="17.5703125" style="2" customWidth="1"/>
    <col min="5119" max="5362" width="9.140625" style="2"/>
    <col min="5363" max="5363" width="3.5703125" style="2" customWidth="1"/>
    <col min="5364" max="5364" width="96.85546875" style="2" customWidth="1"/>
    <col min="5365" max="5365" width="30.85546875" style="2" customWidth="1"/>
    <col min="5366" max="5366" width="12.5703125" style="2" customWidth="1"/>
    <col min="5367" max="5367" width="5.140625" style="2" customWidth="1"/>
    <col min="5368" max="5368" width="9.140625" style="2"/>
    <col min="5369" max="5369" width="4.85546875" style="2" customWidth="1"/>
    <col min="5370" max="5370" width="30.5703125" style="2" customWidth="1"/>
    <col min="5371" max="5371" width="33.85546875" style="2" customWidth="1"/>
    <col min="5372" max="5372" width="5.140625" style="2" customWidth="1"/>
    <col min="5373" max="5374" width="17.5703125" style="2" customWidth="1"/>
    <col min="5375" max="5618" width="9.140625" style="2"/>
    <col min="5619" max="5619" width="3.5703125" style="2" customWidth="1"/>
    <col min="5620" max="5620" width="96.85546875" style="2" customWidth="1"/>
    <col min="5621" max="5621" width="30.85546875" style="2" customWidth="1"/>
    <col min="5622" max="5622" width="12.5703125" style="2" customWidth="1"/>
    <col min="5623" max="5623" width="5.140625" style="2" customWidth="1"/>
    <col min="5624" max="5624" width="9.140625" style="2"/>
    <col min="5625" max="5625" width="4.85546875" style="2" customWidth="1"/>
    <col min="5626" max="5626" width="30.5703125" style="2" customWidth="1"/>
    <col min="5627" max="5627" width="33.85546875" style="2" customWidth="1"/>
    <col min="5628" max="5628" width="5.140625" style="2" customWidth="1"/>
    <col min="5629" max="5630" width="17.5703125" style="2" customWidth="1"/>
    <col min="5631" max="5874" width="9.140625" style="2"/>
    <col min="5875" max="5875" width="3.5703125" style="2" customWidth="1"/>
    <col min="5876" max="5876" width="96.85546875" style="2" customWidth="1"/>
    <col min="5877" max="5877" width="30.85546875" style="2" customWidth="1"/>
    <col min="5878" max="5878" width="12.5703125" style="2" customWidth="1"/>
    <col min="5879" max="5879" width="5.140625" style="2" customWidth="1"/>
    <col min="5880" max="5880" width="9.140625" style="2"/>
    <col min="5881" max="5881" width="4.85546875" style="2" customWidth="1"/>
    <col min="5882" max="5882" width="30.5703125" style="2" customWidth="1"/>
    <col min="5883" max="5883" width="33.85546875" style="2" customWidth="1"/>
    <col min="5884" max="5884" width="5.140625" style="2" customWidth="1"/>
    <col min="5885" max="5886" width="17.5703125" style="2" customWidth="1"/>
    <col min="5887" max="6130" width="9.140625" style="2"/>
    <col min="6131" max="6131" width="3.5703125" style="2" customWidth="1"/>
    <col min="6132" max="6132" width="96.85546875" style="2" customWidth="1"/>
    <col min="6133" max="6133" width="30.85546875" style="2" customWidth="1"/>
    <col min="6134" max="6134" width="12.5703125" style="2" customWidth="1"/>
    <col min="6135" max="6135" width="5.140625" style="2" customWidth="1"/>
    <col min="6136" max="6136" width="9.140625" style="2"/>
    <col min="6137" max="6137" width="4.85546875" style="2" customWidth="1"/>
    <col min="6138" max="6138" width="30.5703125" style="2" customWidth="1"/>
    <col min="6139" max="6139" width="33.85546875" style="2" customWidth="1"/>
    <col min="6140" max="6140" width="5.140625" style="2" customWidth="1"/>
    <col min="6141" max="6142" width="17.5703125" style="2" customWidth="1"/>
    <col min="6143" max="6386" width="9.140625" style="2"/>
    <col min="6387" max="6387" width="3.5703125" style="2" customWidth="1"/>
    <col min="6388" max="6388" width="96.85546875" style="2" customWidth="1"/>
    <col min="6389" max="6389" width="30.85546875" style="2" customWidth="1"/>
    <col min="6390" max="6390" width="12.5703125" style="2" customWidth="1"/>
    <col min="6391" max="6391" width="5.140625" style="2" customWidth="1"/>
    <col min="6392" max="6392" width="9.140625" style="2"/>
    <col min="6393" max="6393" width="4.85546875" style="2" customWidth="1"/>
    <col min="6394" max="6394" width="30.5703125" style="2" customWidth="1"/>
    <col min="6395" max="6395" width="33.85546875" style="2" customWidth="1"/>
    <col min="6396" max="6396" width="5.140625" style="2" customWidth="1"/>
    <col min="6397" max="6398" width="17.5703125" style="2" customWidth="1"/>
    <col min="6399" max="6642" width="9.140625" style="2"/>
    <col min="6643" max="6643" width="3.5703125" style="2" customWidth="1"/>
    <col min="6644" max="6644" width="96.85546875" style="2" customWidth="1"/>
    <col min="6645" max="6645" width="30.85546875" style="2" customWidth="1"/>
    <col min="6646" max="6646" width="12.5703125" style="2" customWidth="1"/>
    <col min="6647" max="6647" width="5.140625" style="2" customWidth="1"/>
    <col min="6648" max="6648" width="9.140625" style="2"/>
    <col min="6649" max="6649" width="4.85546875" style="2" customWidth="1"/>
    <col min="6650" max="6650" width="30.5703125" style="2" customWidth="1"/>
    <col min="6651" max="6651" width="33.85546875" style="2" customWidth="1"/>
    <col min="6652" max="6652" width="5.140625" style="2" customWidth="1"/>
    <col min="6653" max="6654" width="17.5703125" style="2" customWidth="1"/>
    <col min="6655" max="6898" width="9.140625" style="2"/>
    <col min="6899" max="6899" width="3.5703125" style="2" customWidth="1"/>
    <col min="6900" max="6900" width="96.85546875" style="2" customWidth="1"/>
    <col min="6901" max="6901" width="30.85546875" style="2" customWidth="1"/>
    <col min="6902" max="6902" width="12.5703125" style="2" customWidth="1"/>
    <col min="6903" max="6903" width="5.140625" style="2" customWidth="1"/>
    <col min="6904" max="6904" width="9.140625" style="2"/>
    <col min="6905" max="6905" width="4.85546875" style="2" customWidth="1"/>
    <col min="6906" max="6906" width="30.5703125" style="2" customWidth="1"/>
    <col min="6907" max="6907" width="33.85546875" style="2" customWidth="1"/>
    <col min="6908" max="6908" width="5.140625" style="2" customWidth="1"/>
    <col min="6909" max="6910" width="17.5703125" style="2" customWidth="1"/>
    <col min="6911" max="7154" width="9.140625" style="2"/>
    <col min="7155" max="7155" width="3.5703125" style="2" customWidth="1"/>
    <col min="7156" max="7156" width="96.85546875" style="2" customWidth="1"/>
    <col min="7157" max="7157" width="30.85546875" style="2" customWidth="1"/>
    <col min="7158" max="7158" width="12.5703125" style="2" customWidth="1"/>
    <col min="7159" max="7159" width="5.140625" style="2" customWidth="1"/>
    <col min="7160" max="7160" width="9.140625" style="2"/>
    <col min="7161" max="7161" width="4.85546875" style="2" customWidth="1"/>
    <col min="7162" max="7162" width="30.5703125" style="2" customWidth="1"/>
    <col min="7163" max="7163" width="33.85546875" style="2" customWidth="1"/>
    <col min="7164" max="7164" width="5.140625" style="2" customWidth="1"/>
    <col min="7165" max="7166" width="17.5703125" style="2" customWidth="1"/>
    <col min="7167" max="7410" width="9.140625" style="2"/>
    <col min="7411" max="7411" width="3.5703125" style="2" customWidth="1"/>
    <col min="7412" max="7412" width="96.85546875" style="2" customWidth="1"/>
    <col min="7413" max="7413" width="30.85546875" style="2" customWidth="1"/>
    <col min="7414" max="7414" width="12.5703125" style="2" customWidth="1"/>
    <col min="7415" max="7415" width="5.140625" style="2" customWidth="1"/>
    <col min="7416" max="7416" width="9.140625" style="2"/>
    <col min="7417" max="7417" width="4.85546875" style="2" customWidth="1"/>
    <col min="7418" max="7418" width="30.5703125" style="2" customWidth="1"/>
    <col min="7419" max="7419" width="33.85546875" style="2" customWidth="1"/>
    <col min="7420" max="7420" width="5.140625" style="2" customWidth="1"/>
    <col min="7421" max="7422" width="17.5703125" style="2" customWidth="1"/>
    <col min="7423" max="7666" width="9.140625" style="2"/>
    <col min="7667" max="7667" width="3.5703125" style="2" customWidth="1"/>
    <col min="7668" max="7668" width="96.85546875" style="2" customWidth="1"/>
    <col min="7669" max="7669" width="30.85546875" style="2" customWidth="1"/>
    <col min="7670" max="7670" width="12.5703125" style="2" customWidth="1"/>
    <col min="7671" max="7671" width="5.140625" style="2" customWidth="1"/>
    <col min="7672" max="7672" width="9.140625" style="2"/>
    <col min="7673" max="7673" width="4.85546875" style="2" customWidth="1"/>
    <col min="7674" max="7674" width="30.5703125" style="2" customWidth="1"/>
    <col min="7675" max="7675" width="33.85546875" style="2" customWidth="1"/>
    <col min="7676" max="7676" width="5.140625" style="2" customWidth="1"/>
    <col min="7677" max="7678" width="17.5703125" style="2" customWidth="1"/>
    <col min="7679" max="7922" width="9.140625" style="2"/>
    <col min="7923" max="7923" width="3.5703125" style="2" customWidth="1"/>
    <col min="7924" max="7924" width="96.85546875" style="2" customWidth="1"/>
    <col min="7925" max="7925" width="30.85546875" style="2" customWidth="1"/>
    <col min="7926" max="7926" width="12.5703125" style="2" customWidth="1"/>
    <col min="7927" max="7927" width="5.140625" style="2" customWidth="1"/>
    <col min="7928" max="7928" width="9.140625" style="2"/>
    <col min="7929" max="7929" width="4.85546875" style="2" customWidth="1"/>
    <col min="7930" max="7930" width="30.5703125" style="2" customWidth="1"/>
    <col min="7931" max="7931" width="33.85546875" style="2" customWidth="1"/>
    <col min="7932" max="7932" width="5.140625" style="2" customWidth="1"/>
    <col min="7933" max="7934" width="17.5703125" style="2" customWidth="1"/>
    <col min="7935" max="8178" width="9.140625" style="2"/>
    <col min="8179" max="8179" width="3.5703125" style="2" customWidth="1"/>
    <col min="8180" max="8180" width="96.85546875" style="2" customWidth="1"/>
    <col min="8181" max="8181" width="30.85546875" style="2" customWidth="1"/>
    <col min="8182" max="8182" width="12.5703125" style="2" customWidth="1"/>
    <col min="8183" max="8183" width="5.140625" style="2" customWidth="1"/>
    <col min="8184" max="8184" width="9.140625" style="2"/>
    <col min="8185" max="8185" width="4.85546875" style="2" customWidth="1"/>
    <col min="8186" max="8186" width="30.5703125" style="2" customWidth="1"/>
    <col min="8187" max="8187" width="33.85546875" style="2" customWidth="1"/>
    <col min="8188" max="8188" width="5.140625" style="2" customWidth="1"/>
    <col min="8189" max="8190" width="17.5703125" style="2" customWidth="1"/>
    <col min="8191" max="8434" width="9.140625" style="2"/>
    <col min="8435" max="8435" width="3.5703125" style="2" customWidth="1"/>
    <col min="8436" max="8436" width="96.85546875" style="2" customWidth="1"/>
    <col min="8437" max="8437" width="30.85546875" style="2" customWidth="1"/>
    <col min="8438" max="8438" width="12.5703125" style="2" customWidth="1"/>
    <col min="8439" max="8439" width="5.140625" style="2" customWidth="1"/>
    <col min="8440" max="8440" width="9.140625" style="2"/>
    <col min="8441" max="8441" width="4.85546875" style="2" customWidth="1"/>
    <col min="8442" max="8442" width="30.5703125" style="2" customWidth="1"/>
    <col min="8443" max="8443" width="33.85546875" style="2" customWidth="1"/>
    <col min="8444" max="8444" width="5.140625" style="2" customWidth="1"/>
    <col min="8445" max="8446" width="17.5703125" style="2" customWidth="1"/>
    <col min="8447" max="8690" width="9.140625" style="2"/>
    <col min="8691" max="8691" width="3.5703125" style="2" customWidth="1"/>
    <col min="8692" max="8692" width="96.85546875" style="2" customWidth="1"/>
    <col min="8693" max="8693" width="30.85546875" style="2" customWidth="1"/>
    <col min="8694" max="8694" width="12.5703125" style="2" customWidth="1"/>
    <col min="8695" max="8695" width="5.140625" style="2" customWidth="1"/>
    <col min="8696" max="8696" width="9.140625" style="2"/>
    <col min="8697" max="8697" width="4.85546875" style="2" customWidth="1"/>
    <col min="8698" max="8698" width="30.5703125" style="2" customWidth="1"/>
    <col min="8699" max="8699" width="33.85546875" style="2" customWidth="1"/>
    <col min="8700" max="8700" width="5.140625" style="2" customWidth="1"/>
    <col min="8701" max="8702" width="17.5703125" style="2" customWidth="1"/>
    <col min="8703" max="8946" width="9.140625" style="2"/>
    <col min="8947" max="8947" width="3.5703125" style="2" customWidth="1"/>
    <col min="8948" max="8948" width="96.85546875" style="2" customWidth="1"/>
    <col min="8949" max="8949" width="30.85546875" style="2" customWidth="1"/>
    <col min="8950" max="8950" width="12.5703125" style="2" customWidth="1"/>
    <col min="8951" max="8951" width="5.140625" style="2" customWidth="1"/>
    <col min="8952" max="8952" width="9.140625" style="2"/>
    <col min="8953" max="8953" width="4.85546875" style="2" customWidth="1"/>
    <col min="8954" max="8954" width="30.5703125" style="2" customWidth="1"/>
    <col min="8955" max="8955" width="33.85546875" style="2" customWidth="1"/>
    <col min="8956" max="8956" width="5.140625" style="2" customWidth="1"/>
    <col min="8957" max="8958" width="17.5703125" style="2" customWidth="1"/>
    <col min="8959" max="9202" width="9.140625" style="2"/>
    <col min="9203" max="9203" width="3.5703125" style="2" customWidth="1"/>
    <col min="9204" max="9204" width="96.85546875" style="2" customWidth="1"/>
    <col min="9205" max="9205" width="30.85546875" style="2" customWidth="1"/>
    <col min="9206" max="9206" width="12.5703125" style="2" customWidth="1"/>
    <col min="9207" max="9207" width="5.140625" style="2" customWidth="1"/>
    <col min="9208" max="9208" width="9.140625" style="2"/>
    <col min="9209" max="9209" width="4.85546875" style="2" customWidth="1"/>
    <col min="9210" max="9210" width="30.5703125" style="2" customWidth="1"/>
    <col min="9211" max="9211" width="33.85546875" style="2" customWidth="1"/>
    <col min="9212" max="9212" width="5.140625" style="2" customWidth="1"/>
    <col min="9213" max="9214" width="17.5703125" style="2" customWidth="1"/>
    <col min="9215" max="9458" width="9.140625" style="2"/>
    <col min="9459" max="9459" width="3.5703125" style="2" customWidth="1"/>
    <col min="9460" max="9460" width="96.85546875" style="2" customWidth="1"/>
    <col min="9461" max="9461" width="30.85546875" style="2" customWidth="1"/>
    <col min="9462" max="9462" width="12.5703125" style="2" customWidth="1"/>
    <col min="9463" max="9463" width="5.140625" style="2" customWidth="1"/>
    <col min="9464" max="9464" width="9.140625" style="2"/>
    <col min="9465" max="9465" width="4.85546875" style="2" customWidth="1"/>
    <col min="9466" max="9466" width="30.5703125" style="2" customWidth="1"/>
    <col min="9467" max="9467" width="33.85546875" style="2" customWidth="1"/>
    <col min="9468" max="9468" width="5.140625" style="2" customWidth="1"/>
    <col min="9469" max="9470" width="17.5703125" style="2" customWidth="1"/>
    <col min="9471" max="9714" width="9.140625" style="2"/>
    <col min="9715" max="9715" width="3.5703125" style="2" customWidth="1"/>
    <col min="9716" max="9716" width="96.85546875" style="2" customWidth="1"/>
    <col min="9717" max="9717" width="30.85546875" style="2" customWidth="1"/>
    <col min="9718" max="9718" width="12.5703125" style="2" customWidth="1"/>
    <col min="9719" max="9719" width="5.140625" style="2" customWidth="1"/>
    <col min="9720" max="9720" width="9.140625" style="2"/>
    <col min="9721" max="9721" width="4.85546875" style="2" customWidth="1"/>
    <col min="9722" max="9722" width="30.5703125" style="2" customWidth="1"/>
    <col min="9723" max="9723" width="33.85546875" style="2" customWidth="1"/>
    <col min="9724" max="9724" width="5.140625" style="2" customWidth="1"/>
    <col min="9725" max="9726" width="17.5703125" style="2" customWidth="1"/>
    <col min="9727" max="9970" width="9.140625" style="2"/>
    <col min="9971" max="9971" width="3.5703125" style="2" customWidth="1"/>
    <col min="9972" max="9972" width="96.85546875" style="2" customWidth="1"/>
    <col min="9973" max="9973" width="30.85546875" style="2" customWidth="1"/>
    <col min="9974" max="9974" width="12.5703125" style="2" customWidth="1"/>
    <col min="9975" max="9975" width="5.140625" style="2" customWidth="1"/>
    <col min="9976" max="9976" width="9.140625" style="2"/>
    <col min="9977" max="9977" width="4.85546875" style="2" customWidth="1"/>
    <col min="9978" max="9978" width="30.5703125" style="2" customWidth="1"/>
    <col min="9979" max="9979" width="33.85546875" style="2" customWidth="1"/>
    <col min="9980" max="9980" width="5.140625" style="2" customWidth="1"/>
    <col min="9981" max="9982" width="17.5703125" style="2" customWidth="1"/>
    <col min="9983" max="10226" width="9.140625" style="2"/>
    <col min="10227" max="10227" width="3.5703125" style="2" customWidth="1"/>
    <col min="10228" max="10228" width="96.85546875" style="2" customWidth="1"/>
    <col min="10229" max="10229" width="30.85546875" style="2" customWidth="1"/>
    <col min="10230" max="10230" width="12.5703125" style="2" customWidth="1"/>
    <col min="10231" max="10231" width="5.140625" style="2" customWidth="1"/>
    <col min="10232" max="10232" width="9.140625" style="2"/>
    <col min="10233" max="10233" width="4.85546875" style="2" customWidth="1"/>
    <col min="10234" max="10234" width="30.5703125" style="2" customWidth="1"/>
    <col min="10235" max="10235" width="33.85546875" style="2" customWidth="1"/>
    <col min="10236" max="10236" width="5.140625" style="2" customWidth="1"/>
    <col min="10237" max="10238" width="17.5703125" style="2" customWidth="1"/>
    <col min="10239" max="10482" width="9.140625" style="2"/>
    <col min="10483" max="10483" width="3.5703125" style="2" customWidth="1"/>
    <col min="10484" max="10484" width="96.85546875" style="2" customWidth="1"/>
    <col min="10485" max="10485" width="30.85546875" style="2" customWidth="1"/>
    <col min="10486" max="10486" width="12.5703125" style="2" customWidth="1"/>
    <col min="10487" max="10487" width="5.140625" style="2" customWidth="1"/>
    <col min="10488" max="10488" width="9.140625" style="2"/>
    <col min="10489" max="10489" width="4.85546875" style="2" customWidth="1"/>
    <col min="10490" max="10490" width="30.5703125" style="2" customWidth="1"/>
    <col min="10491" max="10491" width="33.85546875" style="2" customWidth="1"/>
    <col min="10492" max="10492" width="5.140625" style="2" customWidth="1"/>
    <col min="10493" max="10494" width="17.5703125" style="2" customWidth="1"/>
    <col min="10495" max="10738" width="9.140625" style="2"/>
    <col min="10739" max="10739" width="3.5703125" style="2" customWidth="1"/>
    <col min="10740" max="10740" width="96.85546875" style="2" customWidth="1"/>
    <col min="10741" max="10741" width="30.85546875" style="2" customWidth="1"/>
    <col min="10742" max="10742" width="12.5703125" style="2" customWidth="1"/>
    <col min="10743" max="10743" width="5.140625" style="2" customWidth="1"/>
    <col min="10744" max="10744" width="9.140625" style="2"/>
    <col min="10745" max="10745" width="4.85546875" style="2" customWidth="1"/>
    <col min="10746" max="10746" width="30.5703125" style="2" customWidth="1"/>
    <col min="10747" max="10747" width="33.85546875" style="2" customWidth="1"/>
    <col min="10748" max="10748" width="5.140625" style="2" customWidth="1"/>
    <col min="10749" max="10750" width="17.5703125" style="2" customWidth="1"/>
    <col min="10751" max="10994" width="9.140625" style="2"/>
    <col min="10995" max="10995" width="3.5703125" style="2" customWidth="1"/>
    <col min="10996" max="10996" width="96.85546875" style="2" customWidth="1"/>
    <col min="10997" max="10997" width="30.85546875" style="2" customWidth="1"/>
    <col min="10998" max="10998" width="12.5703125" style="2" customWidth="1"/>
    <col min="10999" max="10999" width="5.140625" style="2" customWidth="1"/>
    <col min="11000" max="11000" width="9.140625" style="2"/>
    <col min="11001" max="11001" width="4.85546875" style="2" customWidth="1"/>
    <col min="11002" max="11002" width="30.5703125" style="2" customWidth="1"/>
    <col min="11003" max="11003" width="33.85546875" style="2" customWidth="1"/>
    <col min="11004" max="11004" width="5.140625" style="2" customWidth="1"/>
    <col min="11005" max="11006" width="17.5703125" style="2" customWidth="1"/>
    <col min="11007" max="11250" width="9.140625" style="2"/>
    <col min="11251" max="11251" width="3.5703125" style="2" customWidth="1"/>
    <col min="11252" max="11252" width="96.85546875" style="2" customWidth="1"/>
    <col min="11253" max="11253" width="30.85546875" style="2" customWidth="1"/>
    <col min="11254" max="11254" width="12.5703125" style="2" customWidth="1"/>
    <col min="11255" max="11255" width="5.140625" style="2" customWidth="1"/>
    <col min="11256" max="11256" width="9.140625" style="2"/>
    <col min="11257" max="11257" width="4.85546875" style="2" customWidth="1"/>
    <col min="11258" max="11258" width="30.5703125" style="2" customWidth="1"/>
    <col min="11259" max="11259" width="33.85546875" style="2" customWidth="1"/>
    <col min="11260" max="11260" width="5.140625" style="2" customWidth="1"/>
    <col min="11261" max="11262" width="17.5703125" style="2" customWidth="1"/>
    <col min="11263" max="11506" width="9.140625" style="2"/>
    <col min="11507" max="11507" width="3.5703125" style="2" customWidth="1"/>
    <col min="11508" max="11508" width="96.85546875" style="2" customWidth="1"/>
    <col min="11509" max="11509" width="30.85546875" style="2" customWidth="1"/>
    <col min="11510" max="11510" width="12.5703125" style="2" customWidth="1"/>
    <col min="11511" max="11511" width="5.140625" style="2" customWidth="1"/>
    <col min="11512" max="11512" width="9.140625" style="2"/>
    <col min="11513" max="11513" width="4.85546875" style="2" customWidth="1"/>
    <col min="11514" max="11514" width="30.5703125" style="2" customWidth="1"/>
    <col min="11515" max="11515" width="33.85546875" style="2" customWidth="1"/>
    <col min="11516" max="11516" width="5.140625" style="2" customWidth="1"/>
    <col min="11517" max="11518" width="17.5703125" style="2" customWidth="1"/>
    <col min="11519" max="11762" width="9.140625" style="2"/>
    <col min="11763" max="11763" width="3.5703125" style="2" customWidth="1"/>
    <col min="11764" max="11764" width="96.85546875" style="2" customWidth="1"/>
    <col min="11765" max="11765" width="30.85546875" style="2" customWidth="1"/>
    <col min="11766" max="11766" width="12.5703125" style="2" customWidth="1"/>
    <col min="11767" max="11767" width="5.140625" style="2" customWidth="1"/>
    <col min="11768" max="11768" width="9.140625" style="2"/>
    <col min="11769" max="11769" width="4.85546875" style="2" customWidth="1"/>
    <col min="11770" max="11770" width="30.5703125" style="2" customWidth="1"/>
    <col min="11771" max="11771" width="33.85546875" style="2" customWidth="1"/>
    <col min="11772" max="11772" width="5.140625" style="2" customWidth="1"/>
    <col min="11773" max="11774" width="17.5703125" style="2" customWidth="1"/>
    <col min="11775" max="12018" width="9.140625" style="2"/>
    <col min="12019" max="12019" width="3.5703125" style="2" customWidth="1"/>
    <col min="12020" max="12020" width="96.85546875" style="2" customWidth="1"/>
    <col min="12021" max="12021" width="30.85546875" style="2" customWidth="1"/>
    <col min="12022" max="12022" width="12.5703125" style="2" customWidth="1"/>
    <col min="12023" max="12023" width="5.140625" style="2" customWidth="1"/>
    <col min="12024" max="12024" width="9.140625" style="2"/>
    <col min="12025" max="12025" width="4.85546875" style="2" customWidth="1"/>
    <col min="12026" max="12026" width="30.5703125" style="2" customWidth="1"/>
    <col min="12027" max="12027" width="33.85546875" style="2" customWidth="1"/>
    <col min="12028" max="12028" width="5.140625" style="2" customWidth="1"/>
    <col min="12029" max="12030" width="17.5703125" style="2" customWidth="1"/>
    <col min="12031" max="12274" width="9.140625" style="2"/>
    <col min="12275" max="12275" width="3.5703125" style="2" customWidth="1"/>
    <col min="12276" max="12276" width="96.85546875" style="2" customWidth="1"/>
    <col min="12277" max="12277" width="30.85546875" style="2" customWidth="1"/>
    <col min="12278" max="12278" width="12.5703125" style="2" customWidth="1"/>
    <col min="12279" max="12279" width="5.140625" style="2" customWidth="1"/>
    <col min="12280" max="12280" width="9.140625" style="2"/>
    <col min="12281" max="12281" width="4.85546875" style="2" customWidth="1"/>
    <col min="12282" max="12282" width="30.5703125" style="2" customWidth="1"/>
    <col min="12283" max="12283" width="33.85546875" style="2" customWidth="1"/>
    <col min="12284" max="12284" width="5.140625" style="2" customWidth="1"/>
    <col min="12285" max="12286" width="17.5703125" style="2" customWidth="1"/>
    <col min="12287" max="12530" width="9.140625" style="2"/>
    <col min="12531" max="12531" width="3.5703125" style="2" customWidth="1"/>
    <col min="12532" max="12532" width="96.85546875" style="2" customWidth="1"/>
    <col min="12533" max="12533" width="30.85546875" style="2" customWidth="1"/>
    <col min="12534" max="12534" width="12.5703125" style="2" customWidth="1"/>
    <col min="12535" max="12535" width="5.140625" style="2" customWidth="1"/>
    <col min="12536" max="12536" width="9.140625" style="2"/>
    <col min="12537" max="12537" width="4.85546875" style="2" customWidth="1"/>
    <col min="12538" max="12538" width="30.5703125" style="2" customWidth="1"/>
    <col min="12539" max="12539" width="33.85546875" style="2" customWidth="1"/>
    <col min="12540" max="12540" width="5.140625" style="2" customWidth="1"/>
    <col min="12541" max="12542" width="17.5703125" style="2" customWidth="1"/>
    <col min="12543" max="12786" width="9.140625" style="2"/>
    <col min="12787" max="12787" width="3.5703125" style="2" customWidth="1"/>
    <col min="12788" max="12788" width="96.85546875" style="2" customWidth="1"/>
    <col min="12789" max="12789" width="30.85546875" style="2" customWidth="1"/>
    <col min="12790" max="12790" width="12.5703125" style="2" customWidth="1"/>
    <col min="12791" max="12791" width="5.140625" style="2" customWidth="1"/>
    <col min="12792" max="12792" width="9.140625" style="2"/>
    <col min="12793" max="12793" width="4.85546875" style="2" customWidth="1"/>
    <col min="12794" max="12794" width="30.5703125" style="2" customWidth="1"/>
    <col min="12795" max="12795" width="33.85546875" style="2" customWidth="1"/>
    <col min="12796" max="12796" width="5.140625" style="2" customWidth="1"/>
    <col min="12797" max="12798" width="17.5703125" style="2" customWidth="1"/>
    <col min="12799" max="13042" width="9.140625" style="2"/>
    <col min="13043" max="13043" width="3.5703125" style="2" customWidth="1"/>
    <col min="13044" max="13044" width="96.85546875" style="2" customWidth="1"/>
    <col min="13045" max="13045" width="30.85546875" style="2" customWidth="1"/>
    <col min="13046" max="13046" width="12.5703125" style="2" customWidth="1"/>
    <col min="13047" max="13047" width="5.140625" style="2" customWidth="1"/>
    <col min="13048" max="13048" width="9.140625" style="2"/>
    <col min="13049" max="13049" width="4.85546875" style="2" customWidth="1"/>
    <col min="13050" max="13050" width="30.5703125" style="2" customWidth="1"/>
    <col min="13051" max="13051" width="33.85546875" style="2" customWidth="1"/>
    <col min="13052" max="13052" width="5.140625" style="2" customWidth="1"/>
    <col min="13053" max="13054" width="17.5703125" style="2" customWidth="1"/>
    <col min="13055" max="13298" width="9.140625" style="2"/>
    <col min="13299" max="13299" width="3.5703125" style="2" customWidth="1"/>
    <col min="13300" max="13300" width="96.85546875" style="2" customWidth="1"/>
    <col min="13301" max="13301" width="30.85546875" style="2" customWidth="1"/>
    <col min="13302" max="13302" width="12.5703125" style="2" customWidth="1"/>
    <col min="13303" max="13303" width="5.140625" style="2" customWidth="1"/>
    <col min="13304" max="13304" width="9.140625" style="2"/>
    <col min="13305" max="13305" width="4.85546875" style="2" customWidth="1"/>
    <col min="13306" max="13306" width="30.5703125" style="2" customWidth="1"/>
    <col min="13307" max="13307" width="33.85546875" style="2" customWidth="1"/>
    <col min="13308" max="13308" width="5.140625" style="2" customWidth="1"/>
    <col min="13309" max="13310" width="17.5703125" style="2" customWidth="1"/>
    <col min="13311" max="13554" width="9.140625" style="2"/>
    <col min="13555" max="13555" width="3.5703125" style="2" customWidth="1"/>
    <col min="13556" max="13556" width="96.85546875" style="2" customWidth="1"/>
    <col min="13557" max="13557" width="30.85546875" style="2" customWidth="1"/>
    <col min="13558" max="13558" width="12.5703125" style="2" customWidth="1"/>
    <col min="13559" max="13559" width="5.140625" style="2" customWidth="1"/>
    <col min="13560" max="13560" width="9.140625" style="2"/>
    <col min="13561" max="13561" width="4.85546875" style="2" customWidth="1"/>
    <col min="13562" max="13562" width="30.5703125" style="2" customWidth="1"/>
    <col min="13563" max="13563" width="33.85546875" style="2" customWidth="1"/>
    <col min="13564" max="13564" width="5.140625" style="2" customWidth="1"/>
    <col min="13565" max="13566" width="17.5703125" style="2" customWidth="1"/>
    <col min="13567" max="13810" width="9.140625" style="2"/>
    <col min="13811" max="13811" width="3.5703125" style="2" customWidth="1"/>
    <col min="13812" max="13812" width="96.85546875" style="2" customWidth="1"/>
    <col min="13813" max="13813" width="30.85546875" style="2" customWidth="1"/>
    <col min="13814" max="13814" width="12.5703125" style="2" customWidth="1"/>
    <col min="13815" max="13815" width="5.140625" style="2" customWidth="1"/>
    <col min="13816" max="13816" width="9.140625" style="2"/>
    <col min="13817" max="13817" width="4.85546875" style="2" customWidth="1"/>
    <col min="13818" max="13818" width="30.5703125" style="2" customWidth="1"/>
    <col min="13819" max="13819" width="33.85546875" style="2" customWidth="1"/>
    <col min="13820" max="13820" width="5.140625" style="2" customWidth="1"/>
    <col min="13821" max="13822" width="17.5703125" style="2" customWidth="1"/>
    <col min="13823" max="14066" width="9.140625" style="2"/>
    <col min="14067" max="14067" width="3.5703125" style="2" customWidth="1"/>
    <col min="14068" max="14068" width="96.85546875" style="2" customWidth="1"/>
    <col min="14069" max="14069" width="30.85546875" style="2" customWidth="1"/>
    <col min="14070" max="14070" width="12.5703125" style="2" customWidth="1"/>
    <col min="14071" max="14071" width="5.140625" style="2" customWidth="1"/>
    <col min="14072" max="14072" width="9.140625" style="2"/>
    <col min="14073" max="14073" width="4.85546875" style="2" customWidth="1"/>
    <col min="14074" max="14074" width="30.5703125" style="2" customWidth="1"/>
    <col min="14075" max="14075" width="33.85546875" style="2" customWidth="1"/>
    <col min="14076" max="14076" width="5.140625" style="2" customWidth="1"/>
    <col min="14077" max="14078" width="17.5703125" style="2" customWidth="1"/>
    <col min="14079" max="14322" width="9.140625" style="2"/>
    <col min="14323" max="14323" width="3.5703125" style="2" customWidth="1"/>
    <col min="14324" max="14324" width="96.85546875" style="2" customWidth="1"/>
    <col min="14325" max="14325" width="30.85546875" style="2" customWidth="1"/>
    <col min="14326" max="14326" width="12.5703125" style="2" customWidth="1"/>
    <col min="14327" max="14327" width="5.140625" style="2" customWidth="1"/>
    <col min="14328" max="14328" width="9.140625" style="2"/>
    <col min="14329" max="14329" width="4.85546875" style="2" customWidth="1"/>
    <col min="14330" max="14330" width="30.5703125" style="2" customWidth="1"/>
    <col min="14331" max="14331" width="33.85546875" style="2" customWidth="1"/>
    <col min="14332" max="14332" width="5.140625" style="2" customWidth="1"/>
    <col min="14333" max="14334" width="17.5703125" style="2" customWidth="1"/>
    <col min="14335" max="14578" width="9.140625" style="2"/>
    <col min="14579" max="14579" width="3.5703125" style="2" customWidth="1"/>
    <col min="14580" max="14580" width="96.85546875" style="2" customWidth="1"/>
    <col min="14581" max="14581" width="30.85546875" style="2" customWidth="1"/>
    <col min="14582" max="14582" width="12.5703125" style="2" customWidth="1"/>
    <col min="14583" max="14583" width="5.140625" style="2" customWidth="1"/>
    <col min="14584" max="14584" width="9.140625" style="2"/>
    <col min="14585" max="14585" width="4.85546875" style="2" customWidth="1"/>
    <col min="14586" max="14586" width="30.5703125" style="2" customWidth="1"/>
    <col min="14587" max="14587" width="33.85546875" style="2" customWidth="1"/>
    <col min="14588" max="14588" width="5.140625" style="2" customWidth="1"/>
    <col min="14589" max="14590" width="17.5703125" style="2" customWidth="1"/>
    <col min="14591" max="14834" width="9.140625" style="2"/>
    <col min="14835" max="14835" width="3.5703125" style="2" customWidth="1"/>
    <col min="14836" max="14836" width="96.85546875" style="2" customWidth="1"/>
    <col min="14837" max="14837" width="30.85546875" style="2" customWidth="1"/>
    <col min="14838" max="14838" width="12.5703125" style="2" customWidth="1"/>
    <col min="14839" max="14839" width="5.140625" style="2" customWidth="1"/>
    <col min="14840" max="14840" width="9.140625" style="2"/>
    <col min="14841" max="14841" width="4.85546875" style="2" customWidth="1"/>
    <col min="14842" max="14842" width="30.5703125" style="2" customWidth="1"/>
    <col min="14843" max="14843" width="33.85546875" style="2" customWidth="1"/>
    <col min="14844" max="14844" width="5.140625" style="2" customWidth="1"/>
    <col min="14845" max="14846" width="17.5703125" style="2" customWidth="1"/>
    <col min="14847" max="15090" width="9.140625" style="2"/>
    <col min="15091" max="15091" width="3.5703125" style="2" customWidth="1"/>
    <col min="15092" max="15092" width="96.85546875" style="2" customWidth="1"/>
    <col min="15093" max="15093" width="30.85546875" style="2" customWidth="1"/>
    <col min="15094" max="15094" width="12.5703125" style="2" customWidth="1"/>
    <col min="15095" max="15095" width="5.140625" style="2" customWidth="1"/>
    <col min="15096" max="15096" width="9.140625" style="2"/>
    <col min="15097" max="15097" width="4.85546875" style="2" customWidth="1"/>
    <col min="15098" max="15098" width="30.5703125" style="2" customWidth="1"/>
    <col min="15099" max="15099" width="33.85546875" style="2" customWidth="1"/>
    <col min="15100" max="15100" width="5.140625" style="2" customWidth="1"/>
    <col min="15101" max="15102" width="17.5703125" style="2" customWidth="1"/>
    <col min="15103" max="15346" width="9.140625" style="2"/>
    <col min="15347" max="15347" width="3.5703125" style="2" customWidth="1"/>
    <col min="15348" max="15348" width="96.85546875" style="2" customWidth="1"/>
    <col min="15349" max="15349" width="30.85546875" style="2" customWidth="1"/>
    <col min="15350" max="15350" width="12.5703125" style="2" customWidth="1"/>
    <col min="15351" max="15351" width="5.140625" style="2" customWidth="1"/>
    <col min="15352" max="15352" width="9.140625" style="2"/>
    <col min="15353" max="15353" width="4.85546875" style="2" customWidth="1"/>
    <col min="15354" max="15354" width="30.5703125" style="2" customWidth="1"/>
    <col min="15355" max="15355" width="33.85546875" style="2" customWidth="1"/>
    <col min="15356" max="15356" width="5.140625" style="2" customWidth="1"/>
    <col min="15357" max="15358" width="17.5703125" style="2" customWidth="1"/>
    <col min="15359" max="15602" width="9.140625" style="2"/>
    <col min="15603" max="15603" width="3.5703125" style="2" customWidth="1"/>
    <col min="15604" max="15604" width="96.85546875" style="2" customWidth="1"/>
    <col min="15605" max="15605" width="30.85546875" style="2" customWidth="1"/>
    <col min="15606" max="15606" width="12.5703125" style="2" customWidth="1"/>
    <col min="15607" max="15607" width="5.140625" style="2" customWidth="1"/>
    <col min="15608" max="15608" width="9.140625" style="2"/>
    <col min="15609" max="15609" width="4.85546875" style="2" customWidth="1"/>
    <col min="15610" max="15610" width="30.5703125" style="2" customWidth="1"/>
    <col min="15611" max="15611" width="33.85546875" style="2" customWidth="1"/>
    <col min="15612" max="15612" width="5.140625" style="2" customWidth="1"/>
    <col min="15613" max="15614" width="17.5703125" style="2" customWidth="1"/>
    <col min="15615" max="15858" width="9.140625" style="2"/>
    <col min="15859" max="15859" width="3.5703125" style="2" customWidth="1"/>
    <col min="15860" max="15860" width="96.85546875" style="2" customWidth="1"/>
    <col min="15861" max="15861" width="30.85546875" style="2" customWidth="1"/>
    <col min="15862" max="15862" width="12.5703125" style="2" customWidth="1"/>
    <col min="15863" max="15863" width="5.140625" style="2" customWidth="1"/>
    <col min="15864" max="15864" width="9.140625" style="2"/>
    <col min="15865" max="15865" width="4.85546875" style="2" customWidth="1"/>
    <col min="15866" max="15866" width="30.5703125" style="2" customWidth="1"/>
    <col min="15867" max="15867" width="33.85546875" style="2" customWidth="1"/>
    <col min="15868" max="15868" width="5.140625" style="2" customWidth="1"/>
    <col min="15869" max="15870" width="17.5703125" style="2" customWidth="1"/>
    <col min="15871" max="16114" width="9.140625" style="2"/>
    <col min="16115" max="16115" width="3.5703125" style="2" customWidth="1"/>
    <col min="16116" max="16116" width="96.85546875" style="2" customWidth="1"/>
    <col min="16117" max="16117" width="30.85546875" style="2" customWidth="1"/>
    <col min="16118" max="16118" width="12.5703125" style="2" customWidth="1"/>
    <col min="16119" max="16119" width="5.140625" style="2" customWidth="1"/>
    <col min="16120" max="16120" width="9.140625" style="2"/>
    <col min="16121" max="16121" width="4.85546875" style="2" customWidth="1"/>
    <col min="16122" max="16122" width="30.5703125" style="2" customWidth="1"/>
    <col min="16123" max="16123" width="33.85546875" style="2" customWidth="1"/>
    <col min="16124" max="16124" width="5.140625" style="2" customWidth="1"/>
    <col min="16125" max="16126" width="17.5703125" style="2" customWidth="1"/>
    <col min="16127" max="16384" width="9.140625" style="2"/>
  </cols>
  <sheetData>
    <row r="1" spans="1:3" ht="48" customHeight="1">
      <c r="A1" s="1"/>
      <c r="B1" s="143" t="s">
        <v>0</v>
      </c>
      <c r="C1" s="143"/>
    </row>
    <row r="2" spans="1:3">
      <c r="A2" s="3"/>
      <c r="B2" s="4" t="s">
        <v>1</v>
      </c>
      <c r="C2" s="5">
        <v>45687</v>
      </c>
    </row>
    <row r="3" spans="1:3">
      <c r="A3" s="3"/>
      <c r="B3" s="6" t="s">
        <v>2</v>
      </c>
    </row>
    <row r="4" spans="1:3" ht="25.5">
      <c r="A4" s="8"/>
      <c r="B4" s="9" t="str">
        <f>[6]И1!D13</f>
        <v>Субъект Российской Федерации</v>
      </c>
      <c r="C4" s="10" t="str">
        <f>[6]И1!E13</f>
        <v>Новосибирская область</v>
      </c>
    </row>
    <row r="5" spans="1:3" ht="25.5">
      <c r="A5" s="8"/>
      <c r="B5" s="9" t="str">
        <f>[6]И1!D14</f>
        <v>Тип муниципального образования (выберите из списка)</v>
      </c>
      <c r="C5" s="10" t="str">
        <f>[6]И1!E14</f>
        <v>рабочий поселок Мошково</v>
      </c>
    </row>
    <row r="6" spans="1:3">
      <c r="A6" s="8"/>
      <c r="B6" s="9" t="str">
        <f>IF([6]И1!E15="","",[6]И1!D15)</f>
        <v/>
      </c>
      <c r="C6" s="10" t="str">
        <f>IF([6]И1!E15="","",[6]И1!E15)</f>
        <v/>
      </c>
    </row>
    <row r="7" spans="1:3">
      <c r="A7" s="8"/>
      <c r="B7" s="9" t="str">
        <f>[6]И1!D16</f>
        <v>Код ОКТМО</v>
      </c>
      <c r="C7" s="11" t="str">
        <f>[6]И1!E16</f>
        <v>50638151051</v>
      </c>
    </row>
    <row r="8" spans="1:3">
      <c r="A8" s="8"/>
      <c r="B8" s="12" t="str">
        <f>[6]И1!D17</f>
        <v>Система теплоснабжения</v>
      </c>
      <c r="C8" s="13">
        <f>[6]И1!E17</f>
        <v>0</v>
      </c>
    </row>
    <row r="9" spans="1:3">
      <c r="A9" s="8"/>
      <c r="B9" s="9" t="str">
        <f>[6]И1!D8</f>
        <v>Период регулирования (i)-й</v>
      </c>
      <c r="C9" s="14">
        <f>[6]И1!E8</f>
        <v>2025</v>
      </c>
    </row>
    <row r="10" spans="1:3">
      <c r="A10" s="8"/>
      <c r="B10" s="9" t="str">
        <f>[6]И1!D9</f>
        <v>Период регулирования (i-1)-й</v>
      </c>
      <c r="C10" s="14">
        <f>[6]И1!E9</f>
        <v>2024</v>
      </c>
    </row>
    <row r="11" spans="1:3">
      <c r="A11" s="8"/>
      <c r="B11" s="9" t="str">
        <f>[6]И1!D10</f>
        <v>Период регулирования (i-2)-й</v>
      </c>
      <c r="C11" s="14">
        <f>[6]И1!E10</f>
        <v>2023</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5376.2178702762121</v>
      </c>
    </row>
    <row r="18" spans="1:3" ht="42.75">
      <c r="A18" s="22" t="s">
        <v>8</v>
      </c>
      <c r="B18" s="25" t="s">
        <v>9</v>
      </c>
      <c r="C18" s="26">
        <f>[6]С1!F12</f>
        <v>726.89070431795642</v>
      </c>
    </row>
    <row r="19" spans="1:3" ht="42.75">
      <c r="A19" s="22" t="s">
        <v>10</v>
      </c>
      <c r="B19" s="25" t="s">
        <v>11</v>
      </c>
      <c r="C19" s="26">
        <f>[6]С2!F12</f>
        <v>3049.1559439944872</v>
      </c>
    </row>
    <row r="20" spans="1:3" ht="30">
      <c r="A20" s="22" t="s">
        <v>12</v>
      </c>
      <c r="B20" s="25" t="s">
        <v>13</v>
      </c>
      <c r="C20" s="26">
        <f>[6]С3!F12</f>
        <v>913.01796764679773</v>
      </c>
    </row>
    <row r="21" spans="1:3" ht="42.75">
      <c r="A21" s="22" t="s">
        <v>14</v>
      </c>
      <c r="B21" s="25" t="s">
        <v>15</v>
      </c>
      <c r="C21" s="26">
        <f>[6]С4!F12</f>
        <v>581.73721764488789</v>
      </c>
    </row>
    <row r="22" spans="1:3" ht="30">
      <c r="A22" s="22" t="s">
        <v>16</v>
      </c>
      <c r="B22" s="25" t="s">
        <v>17</v>
      </c>
      <c r="C22" s="26">
        <f>[6]С5!F12</f>
        <v>105.4160366720826</v>
      </c>
    </row>
    <row r="23" spans="1:3" ht="43.5" thickBot="1">
      <c r="A23" s="27" t="s">
        <v>18</v>
      </c>
      <c r="B23" s="140"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[6]С1.1!E16</f>
        <v>5100</v>
      </c>
    </row>
    <row r="29" spans="1:3" ht="42.75">
      <c r="A29" s="22" t="s">
        <v>10</v>
      </c>
      <c r="B29" s="33" t="s">
        <v>22</v>
      </c>
      <c r="C29" s="34">
        <f>[6]С1.1!E27</f>
        <v>2622.08</v>
      </c>
    </row>
    <row r="30" spans="1:3" ht="17.25">
      <c r="A30" s="22" t="s">
        <v>12</v>
      </c>
      <c r="B30" s="33" t="s">
        <v>23</v>
      </c>
      <c r="C30" s="35">
        <f>[6]С1.1!E19</f>
        <v>1.4E-2</v>
      </c>
    </row>
    <row r="31" spans="1:3" ht="17.25">
      <c r="A31" s="22" t="s">
        <v>14</v>
      </c>
      <c r="B31" s="33" t="s">
        <v>24</v>
      </c>
      <c r="C31" s="35">
        <f>[6]С1.1!E20</f>
        <v>0.04</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45" t="s">
        <v>38</v>
      </c>
      <c r="C40" s="145"/>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38910.02669467502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203708.97017230222</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1756.716714491545</v>
      </c>
    </row>
    <row r="63" spans="1:3" ht="17.25">
      <c r="A63" s="59" t="s">
        <v>83</v>
      </c>
      <c r="B63" s="53" t="s">
        <v>84</v>
      </c>
      <c r="C63" s="34">
        <f>[6]С2!F27</f>
        <v>0.25198620999999999</v>
      </c>
    </row>
    <row r="64" spans="1:3" ht="17.25">
      <c r="A64" s="59" t="s">
        <v>85</v>
      </c>
      <c r="B64" s="58" t="s">
        <v>86</v>
      </c>
      <c r="C64" s="62">
        <f>[6]С2!F28</f>
        <v>4200</v>
      </c>
    </row>
    <row r="65" spans="1:3" ht="42.75">
      <c r="A65" s="59" t="s">
        <v>87</v>
      </c>
      <c r="B65" s="33" t="s">
        <v>88</v>
      </c>
      <c r="C65" s="34">
        <f>[6]С2!F22</f>
        <v>42890.921752741691</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0.17804631770487722</v>
      </c>
    </row>
    <row r="80" spans="1:3" ht="30">
      <c r="A80" s="59" t="s">
        <v>116</v>
      </c>
      <c r="B80" s="53" t="s">
        <v>117</v>
      </c>
      <c r="C80" s="70">
        <f>[6]С2!F30</f>
        <v>0.1652189781021898</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[6]С3!F14</f>
        <v>14814.586916420485</v>
      </c>
    </row>
    <row r="86" spans="1:3" s="63" customFormat="1" ht="42.75">
      <c r="A86" s="77" t="s">
        <v>126</v>
      </c>
      <c r="B86" s="53" t="s">
        <v>127</v>
      </c>
      <c r="C86" s="78">
        <f>[6]С3!F15</f>
        <v>0.25</v>
      </c>
    </row>
    <row r="87" spans="1:3" s="63" customFormat="1" ht="14.25">
      <c r="A87" s="77" t="s">
        <v>128</v>
      </c>
      <c r="B87" s="79" t="s">
        <v>129</v>
      </c>
      <c r="C87" s="62">
        <f>[6]С3!F18</f>
        <v>15</v>
      </c>
    </row>
    <row r="88" spans="1:3" s="63" customFormat="1" ht="17.25">
      <c r="A88" s="77" t="s">
        <v>130</v>
      </c>
      <c r="B88" s="33" t="s">
        <v>131</v>
      </c>
      <c r="C88" s="34">
        <f>[6]С3!F19</f>
        <v>4187.478806422544</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5.270150143474635</v>
      </c>
    </row>
    <row r="92" spans="1:3" s="63" customFormat="1" ht="55.5">
      <c r="A92" s="77" t="s">
        <v>137</v>
      </c>
      <c r="B92" s="53" t="s">
        <v>138</v>
      </c>
      <c r="C92" s="80">
        <f>[6]С3!F23</f>
        <v>3.0000000000000001E-3</v>
      </c>
    </row>
    <row r="93" spans="1:3" s="63" customFormat="1" ht="27.75" thickBot="1">
      <c r="A93" s="81" t="s">
        <v>139</v>
      </c>
      <c r="B93" s="82" t="s">
        <v>140</v>
      </c>
      <c r="C93" s="83">
        <f>[6]С3!F24</f>
        <v>1756.716714491545</v>
      </c>
    </row>
    <row r="94" spans="1:3" ht="13.5" thickBot="1">
      <c r="A94" s="47"/>
      <c r="B94" s="75"/>
      <c r="C94" s="15"/>
    </row>
    <row r="95" spans="1:3" ht="30" customHeight="1">
      <c r="A95" s="84" t="s">
        <v>141</v>
      </c>
      <c r="B95" s="145" t="s">
        <v>142</v>
      </c>
      <c r="C95" s="145"/>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127.39160999999999</v>
      </c>
    </row>
    <row r="108" spans="1:3" ht="25.5">
      <c r="A108" s="59" t="s">
        <v>167</v>
      </c>
      <c r="B108" s="53" t="s">
        <v>94</v>
      </c>
      <c r="C108" s="85">
        <f>[6]С4.3!E16</f>
        <v>0</v>
      </c>
    </row>
    <row r="109" spans="1:3" ht="25.5">
      <c r="A109" s="59" t="s">
        <v>168</v>
      </c>
      <c r="B109" s="53" t="s">
        <v>169</v>
      </c>
      <c r="C109" s="34">
        <f>[6]С4.3!E17</f>
        <v>34.15</v>
      </c>
    </row>
    <row r="110" spans="1:3" ht="38.25">
      <c r="A110" s="59" t="s">
        <v>170</v>
      </c>
      <c r="B110" s="53" t="s">
        <v>106</v>
      </c>
      <c r="C110" s="85">
        <f>[6]С4.3!E18</f>
        <v>0</v>
      </c>
    </row>
    <row r="111" spans="1:3">
      <c r="A111" s="59" t="s">
        <v>171</v>
      </c>
      <c r="B111" s="53" t="s">
        <v>172</v>
      </c>
      <c r="C111" s="34">
        <f>[6]С4.3!E19</f>
        <v>37.39</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2164.8316773434499</v>
      </c>
    </row>
    <row r="116" spans="1:3" ht="25.5">
      <c r="A116" s="59" t="s">
        <v>181</v>
      </c>
      <c r="B116" s="53" t="s">
        <v>182</v>
      </c>
      <c r="C116" s="34">
        <f>[6]С4!F28</f>
        <v>1662.6971408167815</v>
      </c>
    </row>
    <row r="117" spans="1:3" ht="42.75">
      <c r="A117" s="59" t="s">
        <v>183</v>
      </c>
      <c r="B117" s="53" t="s">
        <v>184</v>
      </c>
      <c r="C117" s="34">
        <f>[6]С4!F29</f>
        <v>502.13453652666817</v>
      </c>
    </row>
    <row r="118" spans="1:3" ht="30">
      <c r="A118" s="59" t="s">
        <v>185</v>
      </c>
      <c r="B118" s="39" t="s">
        <v>186</v>
      </c>
      <c r="C118" s="34">
        <f>[6]С4!F30</f>
        <v>2354.0709388103382</v>
      </c>
    </row>
    <row r="119" spans="1:3" ht="42.75">
      <c r="A119" s="59" t="s">
        <v>187</v>
      </c>
      <c r="B119" s="86" t="s">
        <v>188</v>
      </c>
      <c r="C119" s="34">
        <f>[6]С4!F33</f>
        <v>1076.3165523032874</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0.04</v>
      </c>
    </row>
    <row r="147" spans="1:3">
      <c r="A147" s="105"/>
      <c r="B147" s="114">
        <f t="shared" si="0"/>
        <v>2024</v>
      </c>
      <c r="C147" s="115">
        <f>[6]С2.5!$I$11</f>
        <v>0.11700000000000001</v>
      </c>
    </row>
    <row r="148" spans="1:3">
      <c r="A148" s="105"/>
      <c r="B148" s="110">
        <f t="shared" si="0"/>
        <v>2025</v>
      </c>
      <c r="C148" s="111">
        <f>[6]С2.5!$J$11</f>
        <v>6.0999999999999999E-2</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3" t="s">
        <v>0</v>
      </c>
      <c r="C1" s="143"/>
    </row>
    <row r="2" spans="1:3">
      <c r="A2" s="3"/>
      <c r="B2" s="4" t="s">
        <v>1</v>
      </c>
      <c r="C2" s="5">
        <v>45687</v>
      </c>
    </row>
    <row r="3" spans="1:3">
      <c r="A3" s="3"/>
      <c r="B3" s="6" t="s">
        <v>2</v>
      </c>
    </row>
    <row r="4" spans="1:3" ht="25.5">
      <c r="A4" s="8"/>
      <c r="B4" s="9" t="str">
        <f>[7]И1!D13</f>
        <v>Субъект Российской Федерации</v>
      </c>
      <c r="C4" s="10" t="str">
        <f>[7]И1!E13</f>
        <v>Новосибирская область</v>
      </c>
    </row>
    <row r="5" spans="1:3" ht="25.5">
      <c r="A5" s="8"/>
      <c r="B5" s="9" t="str">
        <f>[7]И1!D14</f>
        <v>Тип муниципального образования (выберите из списка)</v>
      </c>
      <c r="C5" s="10" t="str">
        <f>[7]И1!E14</f>
        <v>рп Станционно-Ояшинский</v>
      </c>
    </row>
    <row r="6" spans="1:3">
      <c r="A6" s="8"/>
      <c r="B6" s="9" t="str">
        <f>IF([7]И1!E15="","",[7]И1!D15)</f>
        <v/>
      </c>
      <c r="C6" s="10" t="str">
        <f>IF([7]И1!E15="","",[7]И1!E15)</f>
        <v/>
      </c>
    </row>
    <row r="7" spans="1:3">
      <c r="A7" s="8"/>
      <c r="B7" s="9" t="str">
        <f>[7]И1!D16</f>
        <v>Код ОКТМО</v>
      </c>
      <c r="C7" s="11" t="str">
        <f>[7]И1!E16</f>
        <v>50638154051</v>
      </c>
    </row>
    <row r="8" spans="1:3">
      <c r="A8" s="8"/>
      <c r="B8" s="12" t="str">
        <f>[7]И1!D17</f>
        <v>Система теплоснабжения</v>
      </c>
      <c r="C8" s="13">
        <f>[7]И1!E17</f>
        <v>0</v>
      </c>
    </row>
    <row r="9" spans="1:3">
      <c r="A9" s="8"/>
      <c r="B9" s="9" t="str">
        <f>[7]И1!D8</f>
        <v>Период регулирования (i)-й</v>
      </c>
      <c r="C9" s="14">
        <f>[7]И1!E8</f>
        <v>2025</v>
      </c>
    </row>
    <row r="10" spans="1:3">
      <c r="A10" s="8"/>
      <c r="B10" s="9" t="str">
        <f>[7]И1!D9</f>
        <v>Период регулирования (i-1)-й</v>
      </c>
      <c r="C10" s="14">
        <f>[7]И1!E9</f>
        <v>2024</v>
      </c>
    </row>
    <row r="11" spans="1:3">
      <c r="A11" s="8"/>
      <c r="B11" s="9" t="str">
        <f>[7]И1!D10</f>
        <v>Период регулирования (i-2)-й</v>
      </c>
      <c r="C11" s="14">
        <f>[7]И1!E10</f>
        <v>2023</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5456.0518907163796</v>
      </c>
    </row>
    <row r="18" spans="1:3" ht="42.75">
      <c r="A18" s="22" t="s">
        <v>8</v>
      </c>
      <c r="B18" s="25" t="s">
        <v>9</v>
      </c>
      <c r="C18" s="26">
        <f>[7]С1!F12</f>
        <v>802.91250298356294</v>
      </c>
    </row>
    <row r="19" spans="1:3" ht="42.75">
      <c r="A19" s="22" t="s">
        <v>10</v>
      </c>
      <c r="B19" s="25" t="s">
        <v>11</v>
      </c>
      <c r="C19" s="26">
        <f>[7]С2!F12</f>
        <v>3049.1559439944872</v>
      </c>
    </row>
    <row r="20" spans="1:3" ht="30">
      <c r="A20" s="22" t="s">
        <v>12</v>
      </c>
      <c r="B20" s="25" t="s">
        <v>13</v>
      </c>
      <c r="C20" s="26">
        <f>[7]С3!F12</f>
        <v>913.01796764679773</v>
      </c>
    </row>
    <row r="21" spans="1:3" ht="42.75">
      <c r="A21" s="22" t="s">
        <v>14</v>
      </c>
      <c r="B21" s="25" t="s">
        <v>15</v>
      </c>
      <c r="C21" s="26">
        <f>[7]С4!F12</f>
        <v>583.98406646964179</v>
      </c>
    </row>
    <row r="22" spans="1:3" ht="30">
      <c r="A22" s="22" t="s">
        <v>16</v>
      </c>
      <c r="B22" s="25" t="s">
        <v>17</v>
      </c>
      <c r="C22" s="26">
        <f>[7]С5!F12</f>
        <v>106.9814096218898</v>
      </c>
    </row>
    <row r="23" spans="1:3" ht="43.5" thickBot="1">
      <c r="A23" s="27" t="s">
        <v>18</v>
      </c>
      <c r="B23" s="140" t="s">
        <v>19</v>
      </c>
      <c r="C23" s="28" t="str">
        <f>[7]С6!F12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[7]С1.1!E16</f>
        <v>5100</v>
      </c>
    </row>
    <row r="29" spans="1:3" ht="42.75">
      <c r="A29" s="22" t="s">
        <v>10</v>
      </c>
      <c r="B29" s="33" t="s">
        <v>22</v>
      </c>
      <c r="C29" s="34">
        <f>[7]С1.1!E27</f>
        <v>2896.31</v>
      </c>
    </row>
    <row r="30" spans="1:3" ht="17.25">
      <c r="A30" s="22" t="s">
        <v>12</v>
      </c>
      <c r="B30" s="33" t="s">
        <v>23</v>
      </c>
      <c r="C30" s="35">
        <f>[7]С1.1!E19</f>
        <v>1.4E-2</v>
      </c>
    </row>
    <row r="31" spans="1:3" ht="17.25">
      <c r="A31" s="22" t="s">
        <v>14</v>
      </c>
      <c r="B31" s="33" t="s">
        <v>24</v>
      </c>
      <c r="C31" s="35">
        <f>[7]С1.1!E20</f>
        <v>0.04</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45" t="s">
        <v>38</v>
      </c>
      <c r="C40" s="145"/>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38910.02669467502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203708.97017230222</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1756.716714491545</v>
      </c>
    </row>
    <row r="63" spans="1:3" ht="17.25">
      <c r="A63" s="59" t="s">
        <v>83</v>
      </c>
      <c r="B63" s="53" t="s">
        <v>84</v>
      </c>
      <c r="C63" s="34">
        <f>[7]С2!F27</f>
        <v>0.25198620999999999</v>
      </c>
    </row>
    <row r="64" spans="1:3" ht="17.25">
      <c r="A64" s="59" t="s">
        <v>85</v>
      </c>
      <c r="B64" s="58" t="s">
        <v>86</v>
      </c>
      <c r="C64" s="62">
        <f>[7]С2!F28</f>
        <v>4200</v>
      </c>
    </row>
    <row r="65" spans="1:3" ht="42.75">
      <c r="A65" s="59" t="s">
        <v>87</v>
      </c>
      <c r="B65" s="33" t="s">
        <v>88</v>
      </c>
      <c r="C65" s="34">
        <f>[7]С2!F22</f>
        <v>42890.921752741691</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0.17804631770487722</v>
      </c>
    </row>
    <row r="80" spans="1:3" ht="30">
      <c r="A80" s="59" t="s">
        <v>116</v>
      </c>
      <c r="B80" s="53" t="s">
        <v>117</v>
      </c>
      <c r="C80" s="70">
        <f>[7]С2!F30</f>
        <v>0.1652189781021898</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[7]С3!F14</f>
        <v>14814.586916420485</v>
      </c>
    </row>
    <row r="86" spans="1:3" s="63" customFormat="1" ht="42.75">
      <c r="A86" s="77" t="s">
        <v>126</v>
      </c>
      <c r="B86" s="53" t="s">
        <v>127</v>
      </c>
      <c r="C86" s="78">
        <f>[7]С3!F15</f>
        <v>0.25</v>
      </c>
    </row>
    <row r="87" spans="1:3" s="63" customFormat="1" ht="14.25">
      <c r="A87" s="77" t="s">
        <v>128</v>
      </c>
      <c r="B87" s="79" t="s">
        <v>129</v>
      </c>
      <c r="C87" s="62">
        <f>[7]С3!F18</f>
        <v>15</v>
      </c>
    </row>
    <row r="88" spans="1:3" s="63" customFormat="1" ht="17.25">
      <c r="A88" s="77" t="s">
        <v>130</v>
      </c>
      <c r="B88" s="33" t="s">
        <v>131</v>
      </c>
      <c r="C88" s="34">
        <f>[7]С3!F19</f>
        <v>4187.478806422544</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5.270150143474635</v>
      </c>
    </row>
    <row r="92" spans="1:3" s="63" customFormat="1" ht="55.5">
      <c r="A92" s="77" t="s">
        <v>137</v>
      </c>
      <c r="B92" s="53" t="s">
        <v>138</v>
      </c>
      <c r="C92" s="80">
        <f>[7]С3!F23</f>
        <v>3.0000000000000001E-3</v>
      </c>
    </row>
    <row r="93" spans="1:3" s="63" customFormat="1" ht="27.75" thickBot="1">
      <c r="A93" s="81" t="s">
        <v>139</v>
      </c>
      <c r="B93" s="82" t="s">
        <v>140</v>
      </c>
      <c r="C93" s="83">
        <f>[7]С3!F24</f>
        <v>1756.716714491545</v>
      </c>
    </row>
    <row r="94" spans="1:3" ht="13.5" thickBot="1">
      <c r="A94" s="47"/>
      <c r="B94" s="75"/>
      <c r="C94" s="15"/>
    </row>
    <row r="95" spans="1:3" ht="30" customHeight="1">
      <c r="A95" s="84" t="s">
        <v>141</v>
      </c>
      <c r="B95" s="145" t="s">
        <v>142</v>
      </c>
      <c r="C95" s="145"/>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90.665369999999996</v>
      </c>
    </row>
    <row r="108" spans="1:3" ht="25.5">
      <c r="A108" s="59" t="s">
        <v>167</v>
      </c>
      <c r="B108" s="53" t="s">
        <v>94</v>
      </c>
      <c r="C108" s="85">
        <f>[7]С4.3!E16</f>
        <v>0</v>
      </c>
    </row>
    <row r="109" spans="1:3" ht="25.5">
      <c r="A109" s="59" t="s">
        <v>168</v>
      </c>
      <c r="B109" s="53" t="s">
        <v>169</v>
      </c>
      <c r="C109" s="34">
        <f>[7]С4.3!E17</f>
        <v>24.47</v>
      </c>
    </row>
    <row r="110" spans="1:3" ht="38.25">
      <c r="A110" s="59" t="s">
        <v>170</v>
      </c>
      <c r="B110" s="53" t="s">
        <v>106</v>
      </c>
      <c r="C110" s="85">
        <f>[7]С4.3!E18</f>
        <v>0</v>
      </c>
    </row>
    <row r="111" spans="1:3">
      <c r="A111" s="59" t="s">
        <v>171</v>
      </c>
      <c r="B111" s="53" t="s">
        <v>172</v>
      </c>
      <c r="C111" s="34">
        <f>[7]С4.3!E19</f>
        <v>23.77</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2164.8316773434499</v>
      </c>
    </row>
    <row r="116" spans="1:3" ht="25.5">
      <c r="A116" s="59" t="s">
        <v>181</v>
      </c>
      <c r="B116" s="53" t="s">
        <v>182</v>
      </c>
      <c r="C116" s="34">
        <f>[7]С4!F28</f>
        <v>1662.6971408167815</v>
      </c>
    </row>
    <row r="117" spans="1:3" ht="42.75">
      <c r="A117" s="59" t="s">
        <v>183</v>
      </c>
      <c r="B117" s="53" t="s">
        <v>184</v>
      </c>
      <c r="C117" s="34">
        <f>[7]С4!F29</f>
        <v>502.13453652666817</v>
      </c>
    </row>
    <row r="118" spans="1:3" ht="30">
      <c r="A118" s="59" t="s">
        <v>185</v>
      </c>
      <c r="B118" s="39" t="s">
        <v>186</v>
      </c>
      <c r="C118" s="34">
        <f>[7]С4!F30</f>
        <v>2461.8071597690969</v>
      </c>
    </row>
    <row r="119" spans="1:3" ht="42.75">
      <c r="A119" s="59" t="s">
        <v>187</v>
      </c>
      <c r="B119" s="86" t="s">
        <v>188</v>
      </c>
      <c r="C119" s="34">
        <f>[7]С4!F33</f>
        <v>1187.1008236403561</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[7]С2.5!$E$11</f>
        <v>-2.9000000000000026E-2</v>
      </c>
    </row>
    <row r="144" spans="1:3">
      <c r="A144" s="105"/>
      <c r="B144" s="110">
        <f>B143+1</f>
        <v>2021</v>
      </c>
      <c r="C144" s="111">
        <f>[7]С2.5!$F$11</f>
        <v>0.245</v>
      </c>
    </row>
    <row r="145" spans="1:3">
      <c r="A145" s="105"/>
      <c r="B145" s="110">
        <f t="shared" ref="B145:B208" si="0">B144+1</f>
        <v>2022</v>
      </c>
      <c r="C145" s="111">
        <f>[7]С2.5!$G$11</f>
        <v>0.114</v>
      </c>
    </row>
    <row r="146" spans="1:3" ht="13.5" thickBot="1">
      <c r="A146" s="105"/>
      <c r="B146" s="112">
        <f t="shared" si="0"/>
        <v>2023</v>
      </c>
      <c r="C146" s="113">
        <f>[7]С2.5!$H$11</f>
        <v>0.04</v>
      </c>
    </row>
    <row r="147" spans="1:3">
      <c r="A147" s="105"/>
      <c r="B147" s="114">
        <f t="shared" si="0"/>
        <v>2024</v>
      </c>
      <c r="C147" s="115">
        <f>[7]С2.5!$I$11</f>
        <v>0.11700000000000001</v>
      </c>
    </row>
    <row r="148" spans="1:3">
      <c r="A148" s="105"/>
      <c r="B148" s="110">
        <f t="shared" si="0"/>
        <v>2025</v>
      </c>
      <c r="C148" s="111">
        <f>[7]С2.5!$J$11</f>
        <v>6.0999999999999999E-2</v>
      </c>
    </row>
    <row r="149" spans="1:3" hidden="1">
      <c r="A149" s="105"/>
      <c r="B149" s="110">
        <f t="shared" si="0"/>
        <v>2026</v>
      </c>
      <c r="C149" s="111">
        <f>[7]С2.5!$K$11</f>
        <v>3.5813361771260002E-2</v>
      </c>
    </row>
    <row r="150" spans="1:3" hidden="1">
      <c r="A150" s="105"/>
      <c r="B150" s="110">
        <f t="shared" si="0"/>
        <v>2027</v>
      </c>
      <c r="C150" s="111">
        <f>[7]С2.5!$L$11</f>
        <v>3.2682303599220003E-2</v>
      </c>
    </row>
    <row r="151" spans="1:3" hidden="1">
      <c r="A151" s="105"/>
      <c r="B151" s="110">
        <f t="shared" si="0"/>
        <v>2028</v>
      </c>
      <c r="C151" s="111">
        <f>[7]С2.5!$M$11</f>
        <v>0</v>
      </c>
    </row>
    <row r="152" spans="1:3" hidden="1">
      <c r="A152" s="105"/>
      <c r="B152" s="110">
        <f t="shared" si="0"/>
        <v>2029</v>
      </c>
      <c r="C152" s="111">
        <f>[7]С2.5!$N$11</f>
        <v>0</v>
      </c>
    </row>
    <row r="153" spans="1:3" hidden="1">
      <c r="A153" s="105"/>
      <c r="B153" s="110">
        <f t="shared" si="0"/>
        <v>2030</v>
      </c>
      <c r="C153" s="111">
        <f>[7]С2.5!$O$11</f>
        <v>0</v>
      </c>
    </row>
    <row r="154" spans="1:3" hidden="1">
      <c r="A154" s="105"/>
      <c r="B154" s="110">
        <f t="shared" si="0"/>
        <v>2031</v>
      </c>
      <c r="C154" s="111">
        <f>[7]С2.5!$P$11</f>
        <v>0</v>
      </c>
    </row>
    <row r="155" spans="1:3" hidden="1">
      <c r="A155" s="89"/>
      <c r="B155" s="110">
        <f t="shared" si="0"/>
        <v>2032</v>
      </c>
      <c r="C155" s="111">
        <f>[7]С2.5!$Q$11</f>
        <v>0</v>
      </c>
    </row>
    <row r="156" spans="1:3" hidden="1">
      <c r="A156" s="89"/>
      <c r="B156" s="110">
        <f t="shared" si="0"/>
        <v>2033</v>
      </c>
      <c r="C156" s="111">
        <f>[7]С2.5!$R$11</f>
        <v>0</v>
      </c>
    </row>
    <row r="157" spans="1:3" hidden="1">
      <c r="B157" s="110">
        <f t="shared" si="0"/>
        <v>2034</v>
      </c>
      <c r="C157" s="111">
        <f>[7]С2.5!$S$11</f>
        <v>0</v>
      </c>
    </row>
    <row r="158" spans="1:3" hidden="1">
      <c r="B158" s="110">
        <f t="shared" si="0"/>
        <v>2035</v>
      </c>
      <c r="C158" s="111">
        <f>[7]С2.5!$T$11</f>
        <v>0</v>
      </c>
    </row>
    <row r="159" spans="1:3" hidden="1">
      <c r="B159" s="110">
        <f t="shared" si="0"/>
        <v>2036</v>
      </c>
      <c r="C159" s="111">
        <f>[7]С2.5!$U$11</f>
        <v>0</v>
      </c>
    </row>
    <row r="160" spans="1:3"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2" width="9.140625" style="2"/>
    <col min="153" max="234" width="0" style="2" hidden="1" customWidth="1"/>
    <col min="235" max="243" width="9.140625" style="2"/>
    <col min="244" max="244" width="3.710937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710937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710937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710937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710937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710937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710937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710937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710937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710937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710937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710937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710937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710937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710937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710937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710937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710937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710937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710937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710937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710937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710937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710937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710937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710937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710937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710937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710937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710937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710937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710937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710937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710937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710937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710937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710937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710937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710937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710937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710937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710937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710937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710937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710937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710937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710937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710937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710937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710937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710937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710937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710937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710937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710937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710937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710937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710937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710937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710937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710937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710937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710937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3"/>
      <c r="B1" s="143" t="s">
        <v>227</v>
      </c>
      <c r="C1" s="143"/>
    </row>
    <row r="2" spans="1:3">
      <c r="A2" s="3"/>
      <c r="B2" s="4" t="s">
        <v>1</v>
      </c>
      <c r="C2" s="5">
        <v>45687</v>
      </c>
    </row>
    <row r="3" spans="1:3">
      <c r="A3" s="3"/>
      <c r="B3" s="117" t="s">
        <v>2</v>
      </c>
      <c r="C3" s="7"/>
    </row>
    <row r="4" spans="1:3" ht="25.5">
      <c r="A4" s="8"/>
      <c r="B4" s="9" t="str">
        <f>[8]И1!D13</f>
        <v>Субъект Российской Федерации</v>
      </c>
      <c r="C4" s="10" t="str">
        <f>[8]И1!E13</f>
        <v>Новосибирская область</v>
      </c>
    </row>
    <row r="5" spans="1:3" ht="15.95" customHeight="1">
      <c r="A5" s="8"/>
      <c r="B5" s="9" t="str">
        <f>[8]И1!D14</f>
        <v>Тип муниципального образования (выберите из списка)</v>
      </c>
      <c r="C5" s="10" t="str">
        <f>[8]И1!E14</f>
        <v>поселок Октябрьский</v>
      </c>
    </row>
    <row r="6" spans="1:3">
      <c r="A6" s="8"/>
      <c r="B6" s="9" t="str">
        <f>IF([8]И1!E15="","",[8]И1!D15)</f>
        <v/>
      </c>
      <c r="C6" s="7" t="str">
        <f>IF([8]И1!E15="","",[8]И1!E15)</f>
        <v/>
      </c>
    </row>
    <row r="7" spans="1:3">
      <c r="A7" s="8"/>
      <c r="B7" s="9" t="str">
        <f>[8]И1!D16</f>
        <v>Код ОКТМО</v>
      </c>
      <c r="C7" s="11" t="str">
        <f>[8]И1!E16</f>
        <v>50638404101</v>
      </c>
    </row>
    <row r="8" spans="1:3">
      <c r="A8" s="8"/>
      <c r="B8" s="12" t="str">
        <f>[8]И1!D17</f>
        <v>Система теплоснабжения</v>
      </c>
      <c r="C8" s="13">
        <f>[8]И1!E17</f>
        <v>0</v>
      </c>
    </row>
    <row r="9" spans="1:3">
      <c r="A9" s="8"/>
      <c r="B9" s="9" t="str">
        <f>[8]И1!D8</f>
        <v>Период регулирования (i)-й</v>
      </c>
      <c r="C9" s="14">
        <f>[8]И1!E8</f>
        <v>2025</v>
      </c>
    </row>
    <row r="10" spans="1:3">
      <c r="A10" s="8"/>
      <c r="B10" s="9" t="str">
        <f>[8]И1!D9</f>
        <v>Период регулирования (i-1)-й</v>
      </c>
      <c r="C10" s="14">
        <f>[8]И1!E9</f>
        <v>2024</v>
      </c>
    </row>
    <row r="11" spans="1:3">
      <c r="A11" s="8"/>
      <c r="B11" s="9" t="str">
        <f>[8]И1!D10</f>
        <v>Период регулирования (i-2)-й</v>
      </c>
      <c r="C11" s="14">
        <f>[8]И1!E10</f>
        <v>2023</v>
      </c>
    </row>
    <row r="12" spans="1:3">
      <c r="A12" s="8"/>
      <c r="B12" s="9" t="str">
        <f>[8]И1!D11</f>
        <v>Базовый год (б)</v>
      </c>
      <c r="C12" s="14">
        <f>[8]И1!E11</f>
        <v>2019</v>
      </c>
    </row>
    <row r="13" spans="1:3">
      <c r="A13" s="8"/>
      <c r="B13" s="9" t="str">
        <f>[8]И1!D18</f>
        <v>Вид топлива, использование которого преобладает в системе теплоснабжения</v>
      </c>
      <c r="C13" s="15" t="str">
        <f>[8]И1!E18</f>
        <v>Газ</v>
      </c>
    </row>
    <row r="14" spans="1:3" ht="26.25" customHeight="1" thickBot="1">
      <c r="A14" s="147" t="s">
        <v>3</v>
      </c>
      <c r="B14" s="147"/>
      <c r="C14" s="147"/>
    </row>
    <row r="15" spans="1:3">
      <c r="A15" s="16" t="s">
        <v>4</v>
      </c>
      <c r="B15" s="30" t="s">
        <v>5</v>
      </c>
      <c r="C15" s="118" t="s">
        <v>6</v>
      </c>
    </row>
    <row r="16" spans="1:3">
      <c r="A16" s="19">
        <v>1</v>
      </c>
      <c r="B16" s="119">
        <v>2</v>
      </c>
      <c r="C16" s="120">
        <v>3</v>
      </c>
    </row>
    <row r="17" spans="1:3">
      <c r="A17" s="22">
        <v>1</v>
      </c>
      <c r="B17" s="23" t="s">
        <v>7</v>
      </c>
      <c r="C17" s="24">
        <f>SUM(C18:C23)</f>
        <v>4264.4605608821848</v>
      </c>
    </row>
    <row r="18" spans="1:3" ht="42.75">
      <c r="A18" s="22" t="s">
        <v>8</v>
      </c>
      <c r="B18" s="25" t="s">
        <v>9</v>
      </c>
      <c r="C18" s="26">
        <f>[8]С1!F12</f>
        <v>1201.0642791911237</v>
      </c>
    </row>
    <row r="19" spans="1:3" ht="42.75">
      <c r="A19" s="22" t="s">
        <v>10</v>
      </c>
      <c r="B19" s="25" t="s">
        <v>11</v>
      </c>
      <c r="C19" s="26">
        <f>[8]С2!F12</f>
        <v>2048.1756612476011</v>
      </c>
    </row>
    <row r="20" spans="1:3" ht="30">
      <c r="A20" s="22" t="s">
        <v>12</v>
      </c>
      <c r="B20" s="25" t="s">
        <v>13</v>
      </c>
      <c r="C20" s="26">
        <f>[8]С3!F12</f>
        <v>612.79564073097515</v>
      </c>
    </row>
    <row r="21" spans="1:3" ht="42.75">
      <c r="A21" s="22" t="s">
        <v>14</v>
      </c>
      <c r="B21" s="25" t="s">
        <v>228</v>
      </c>
      <c r="C21" s="26">
        <f>[8]С4!F12</f>
        <v>318.80810596969729</v>
      </c>
    </row>
    <row r="22" spans="1:3" ht="33" customHeight="1">
      <c r="A22" s="22" t="s">
        <v>16</v>
      </c>
      <c r="B22" s="25" t="s">
        <v>229</v>
      </c>
      <c r="C22" s="26">
        <f>[8]С5!F12</f>
        <v>83.616873742787945</v>
      </c>
    </row>
    <row r="23" spans="1:3" ht="45.75" customHeight="1" thickBot="1">
      <c r="A23" s="27" t="s">
        <v>18</v>
      </c>
      <c r="B23" s="140" t="s">
        <v>230</v>
      </c>
      <c r="C23" s="28">
        <f>[8]С6!F12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231</v>
      </c>
      <c r="C28" s="34">
        <f>[8]С1.1!E16</f>
        <v>7900</v>
      </c>
    </row>
    <row r="29" spans="1:3" ht="42.75">
      <c r="A29" s="22" t="s">
        <v>10</v>
      </c>
      <c r="B29" s="33" t="s">
        <v>232</v>
      </c>
      <c r="C29" s="34">
        <f>[8]С1.1!E32</f>
        <v>6213.94</v>
      </c>
    </row>
    <row r="30" spans="1:3" ht="38.25">
      <c r="A30" s="22" t="s">
        <v>233</v>
      </c>
      <c r="B30" s="33" t="s">
        <v>234</v>
      </c>
      <c r="C30" s="85" t="str">
        <f>[8]С1.1!E25</f>
        <v>ООО "Газпром газораспределение Томск"</v>
      </c>
    </row>
    <row r="31" spans="1:3" ht="38.25">
      <c r="A31" s="22" t="s">
        <v>235</v>
      </c>
      <c r="B31" s="33" t="str">
        <f>[8]С1.1!D26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[8]С1.1!E26</f>
        <v>5099</v>
      </c>
    </row>
    <row r="32" spans="1:3" ht="25.5">
      <c r="A32" s="22" t="s">
        <v>236</v>
      </c>
      <c r="B32" s="33" t="str">
        <f>[8]С1.1!D27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[8]С1.1!E27</f>
        <v>740.38</v>
      </c>
    </row>
    <row r="33" spans="1:3" ht="25.5">
      <c r="A33" s="22" t="s">
        <v>237</v>
      </c>
      <c r="B33" s="33" t="str">
        <f>[8]С1.1!D28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[8]С1.1!E28</f>
        <v>144.72999999999999</v>
      </c>
    </row>
    <row r="34" spans="1:3" ht="38.25">
      <c r="A34" s="22" t="s">
        <v>238</v>
      </c>
      <c r="B34" s="33" t="str">
        <f>[8]С1.1!D29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[8]С1.1!E29</f>
        <v>229.83</v>
      </c>
    </row>
    <row r="35" spans="1:3" ht="17.25">
      <c r="A35" s="22" t="s">
        <v>12</v>
      </c>
      <c r="B35" s="33" t="s">
        <v>23</v>
      </c>
      <c r="C35" s="35">
        <f>[8]С1.1!E20</f>
        <v>0.112</v>
      </c>
    </row>
    <row r="36" spans="1:3" ht="17.25">
      <c r="A36" s="22" t="s">
        <v>14</v>
      </c>
      <c r="B36" s="33" t="s">
        <v>24</v>
      </c>
      <c r="C36" s="35">
        <f>[8]С1.1!E21</f>
        <v>0.21299999999999999</v>
      </c>
    </row>
    <row r="37" spans="1:3" ht="30">
      <c r="A37" s="22" t="s">
        <v>16</v>
      </c>
      <c r="B37" s="36" t="s">
        <v>239</v>
      </c>
      <c r="C37" s="121">
        <f>[8]С1!F13</f>
        <v>156.1</v>
      </c>
    </row>
    <row r="38" spans="1:3">
      <c r="A38" s="22" t="s">
        <v>18</v>
      </c>
      <c r="B38" s="36" t="s">
        <v>26</v>
      </c>
      <c r="C38" s="38">
        <f>[8]С1!F16</f>
        <v>7000</v>
      </c>
    </row>
    <row r="39" spans="1:3" ht="14.25">
      <c r="A39" s="122" t="s">
        <v>27</v>
      </c>
      <c r="B39" s="39" t="s">
        <v>240</v>
      </c>
      <c r="C39" s="40">
        <f>[8]С1!F17</f>
        <v>1.1285714285714286</v>
      </c>
    </row>
    <row r="40" spans="1:3" ht="15.75">
      <c r="A40" s="123" t="s">
        <v>29</v>
      </c>
      <c r="B40" s="42" t="s">
        <v>30</v>
      </c>
      <c r="C40" s="40">
        <f>[8]С1!F20</f>
        <v>22.307053372799995</v>
      </c>
    </row>
    <row r="41" spans="1:3" ht="15.75">
      <c r="A41" s="123" t="s">
        <v>31</v>
      </c>
      <c r="B41" s="43" t="s">
        <v>32</v>
      </c>
      <c r="C41" s="40">
        <f>[8]С1!F21</f>
        <v>21.531904799999996</v>
      </c>
    </row>
    <row r="42" spans="1:3" ht="14.25">
      <c r="A42" s="123" t="s">
        <v>33</v>
      </c>
      <c r="B42" s="44" t="s">
        <v>34</v>
      </c>
      <c r="C42" s="40">
        <f>[8]С1!F22</f>
        <v>1.036</v>
      </c>
    </row>
    <row r="43" spans="1:3" ht="53.25" thickBot="1">
      <c r="A43" s="27" t="s">
        <v>35</v>
      </c>
      <c r="B43" s="45" t="s">
        <v>36</v>
      </c>
      <c r="C43" s="46" t="str">
        <f>[8]С1!F23</f>
        <v>-</v>
      </c>
    </row>
    <row r="44" spans="1:3" ht="13.5" thickBot="1">
      <c r="A44" s="47"/>
      <c r="B44" s="75"/>
      <c r="C44" s="15"/>
    </row>
    <row r="45" spans="1:3" ht="30" customHeight="1">
      <c r="A45" s="50" t="s">
        <v>37</v>
      </c>
      <c r="B45" s="145" t="s">
        <v>38</v>
      </c>
      <c r="C45" s="145"/>
    </row>
    <row r="46" spans="1:3" ht="25.5">
      <c r="A46" s="22" t="s">
        <v>39</v>
      </c>
      <c r="B46" s="36" t="s">
        <v>40</v>
      </c>
      <c r="C46" s="51" t="str">
        <f>[8]С2.1!E12</f>
        <v>V</v>
      </c>
    </row>
    <row r="47" spans="1:3" ht="25.5">
      <c r="A47" s="22" t="s">
        <v>41</v>
      </c>
      <c r="B47" s="33" t="s">
        <v>42</v>
      </c>
      <c r="C47" s="51" t="str">
        <f>[8]С2.1!E13</f>
        <v>6 и менее баллов</v>
      </c>
    </row>
    <row r="48" spans="1:3" ht="25.5">
      <c r="A48" s="22" t="s">
        <v>43</v>
      </c>
      <c r="B48" s="33" t="s">
        <v>241</v>
      </c>
      <c r="C48" s="51" t="str">
        <f>[8]С2.1!E14</f>
        <v>от 200 до 500</v>
      </c>
    </row>
    <row r="49" spans="1:3" ht="25.5">
      <c r="A49" s="22" t="s">
        <v>45</v>
      </c>
      <c r="B49" s="33" t="s">
        <v>242</v>
      </c>
      <c r="C49" s="52" t="str">
        <f>[8]С2.1!E15</f>
        <v>нет</v>
      </c>
    </row>
    <row r="50" spans="1:3" ht="30">
      <c r="A50" s="22" t="s">
        <v>47</v>
      </c>
      <c r="B50" s="33" t="s">
        <v>48</v>
      </c>
      <c r="C50" s="34">
        <f>[8]С2!F18</f>
        <v>38910.02669467502</v>
      </c>
    </row>
    <row r="51" spans="1:3" ht="30">
      <c r="A51" s="22" t="s">
        <v>49</v>
      </c>
      <c r="B51" s="53" t="s">
        <v>50</v>
      </c>
      <c r="C51" s="34">
        <f>IF([8]С2!F19&gt;0,[8]С2!F19,[8]С2!F20)</f>
        <v>23441.524932855718</v>
      </c>
    </row>
    <row r="52" spans="1:3" ht="25.5">
      <c r="A52" s="22" t="s">
        <v>51</v>
      </c>
      <c r="B52" s="54" t="s">
        <v>52</v>
      </c>
      <c r="C52" s="34">
        <f>[8]С2.1!E20</f>
        <v>-38</v>
      </c>
    </row>
    <row r="53" spans="1:3" ht="25.5">
      <c r="A53" s="22" t="s">
        <v>53</v>
      </c>
      <c r="B53" s="54" t="s">
        <v>54</v>
      </c>
      <c r="C53" s="34" t="str">
        <f>[8]С2.1!E23</f>
        <v>нет</v>
      </c>
    </row>
    <row r="54" spans="1:3" ht="38.25">
      <c r="A54" s="22" t="s">
        <v>55</v>
      </c>
      <c r="B54" s="55" t="s">
        <v>56</v>
      </c>
      <c r="C54" s="34">
        <f>[8]С2.2!E10</f>
        <v>1287</v>
      </c>
    </row>
    <row r="55" spans="1:3" ht="25.5">
      <c r="A55" s="22" t="s">
        <v>57</v>
      </c>
      <c r="B55" s="56" t="s">
        <v>58</v>
      </c>
      <c r="C55" s="34">
        <f>[8]С2.2!E12</f>
        <v>5.97</v>
      </c>
    </row>
    <row r="56" spans="1:3" ht="52.5">
      <c r="A56" s="22" t="s">
        <v>59</v>
      </c>
      <c r="B56" s="57" t="s">
        <v>60</v>
      </c>
      <c r="C56" s="34">
        <f>[8]С2.2!E13</f>
        <v>1</v>
      </c>
    </row>
    <row r="57" spans="1:3" ht="27.75">
      <c r="A57" s="22" t="s">
        <v>61</v>
      </c>
      <c r="B57" s="56" t="s">
        <v>62</v>
      </c>
      <c r="C57" s="34">
        <f>[8]С2.2!E14</f>
        <v>12104</v>
      </c>
    </row>
    <row r="58" spans="1:3" ht="25.5">
      <c r="A58" s="22" t="s">
        <v>63</v>
      </c>
      <c r="B58" s="57" t="s">
        <v>64</v>
      </c>
      <c r="C58" s="35">
        <f>[8]С2.2!E15</f>
        <v>4.8000000000000001E-2</v>
      </c>
    </row>
    <row r="59" spans="1:3">
      <c r="A59" s="22" t="s">
        <v>65</v>
      </c>
      <c r="B59" s="57" t="s">
        <v>66</v>
      </c>
      <c r="C59" s="124">
        <f>[8]С2.2!E16</f>
        <v>1</v>
      </c>
    </row>
    <row r="60" spans="1:3" ht="15.75">
      <c r="A60" s="22" t="s">
        <v>67</v>
      </c>
      <c r="B60" s="58" t="s">
        <v>68</v>
      </c>
      <c r="C60" s="34">
        <f>[8]С2!F21</f>
        <v>1</v>
      </c>
    </row>
    <row r="61" spans="1:3" ht="30">
      <c r="A61" s="59" t="s">
        <v>69</v>
      </c>
      <c r="B61" s="33" t="s">
        <v>243</v>
      </c>
      <c r="C61" s="34">
        <f>[8]С2!F13</f>
        <v>116526.45062105893</v>
      </c>
    </row>
    <row r="62" spans="1:3" ht="30">
      <c r="A62" s="59" t="s">
        <v>71</v>
      </c>
      <c r="B62" s="60" t="s">
        <v>244</v>
      </c>
      <c r="C62" s="34">
        <f>[8]С2!F14</f>
        <v>64899</v>
      </c>
    </row>
    <row r="63" spans="1:3" ht="15.75">
      <c r="A63" s="59" t="s">
        <v>73</v>
      </c>
      <c r="B63" s="60" t="s">
        <v>74</v>
      </c>
      <c r="C63" s="40">
        <f>[8]С2!F15</f>
        <v>1.071</v>
      </c>
    </row>
    <row r="64" spans="1:3" ht="15.75">
      <c r="A64" s="59" t="s">
        <v>75</v>
      </c>
      <c r="B64" s="60" t="s">
        <v>76</v>
      </c>
      <c r="C64" s="125">
        <f>[8]С2!F16</f>
        <v>1</v>
      </c>
    </row>
    <row r="65" spans="1:3" ht="17.25">
      <c r="A65" s="59" t="s">
        <v>77</v>
      </c>
      <c r="B65" s="60" t="s">
        <v>78</v>
      </c>
      <c r="C65" s="126">
        <f>[8]С2!F17</f>
        <v>1.01</v>
      </c>
    </row>
    <row r="66" spans="1:3" s="63" customFormat="1" ht="14.25">
      <c r="A66" s="59" t="s">
        <v>79</v>
      </c>
      <c r="B66" s="61" t="s">
        <v>80</v>
      </c>
      <c r="C66" s="62">
        <f>[8]С2!F35</f>
        <v>10</v>
      </c>
    </row>
    <row r="67" spans="1:3" ht="30">
      <c r="A67" s="59" t="s">
        <v>81</v>
      </c>
      <c r="B67" s="64" t="s">
        <v>82</v>
      </c>
      <c r="C67" s="34">
        <f>[8]С2!F28</f>
        <v>209.15440273931196</v>
      </c>
    </row>
    <row r="68" spans="1:3" ht="17.25">
      <c r="A68" s="59" t="s">
        <v>83</v>
      </c>
      <c r="B68" s="53" t="s">
        <v>245</v>
      </c>
      <c r="C68" s="40">
        <f>[8]С2!F29</f>
        <v>0.25201206799999998</v>
      </c>
    </row>
    <row r="69" spans="1:3" ht="17.25">
      <c r="A69" s="59" t="s">
        <v>85</v>
      </c>
      <c r="B69" s="58" t="s">
        <v>246</v>
      </c>
      <c r="C69" s="62">
        <f>[8]С2!F30</f>
        <v>500</v>
      </c>
    </row>
    <row r="70" spans="1:3" ht="42.75">
      <c r="A70" s="59" t="s">
        <v>87</v>
      </c>
      <c r="B70" s="33" t="s">
        <v>247</v>
      </c>
      <c r="C70" s="34">
        <f>[8]С2!F22</f>
        <v>43932.649760529566</v>
      </c>
    </row>
    <row r="71" spans="1:3" ht="30">
      <c r="A71" s="59" t="s">
        <v>89</v>
      </c>
      <c r="B71" s="60" t="s">
        <v>248</v>
      </c>
      <c r="C71" s="34">
        <f>[8]С2!F23</f>
        <v>21</v>
      </c>
    </row>
    <row r="72" spans="1:3" ht="30">
      <c r="A72" s="59" t="s">
        <v>91</v>
      </c>
      <c r="B72" s="53" t="s">
        <v>92</v>
      </c>
      <c r="C72" s="34">
        <f>[8]С2.1!E28</f>
        <v>14036.09995</v>
      </c>
    </row>
    <row r="73" spans="1:3" ht="38.25">
      <c r="A73" s="59" t="s">
        <v>93</v>
      </c>
      <c r="B73" s="65" t="s">
        <v>94</v>
      </c>
      <c r="C73" s="52">
        <f>[8]С2.3!E21</f>
        <v>0</v>
      </c>
    </row>
    <row r="74" spans="1:3" ht="25.5">
      <c r="A74" s="59" t="s">
        <v>95</v>
      </c>
      <c r="B74" s="66" t="s">
        <v>96</v>
      </c>
      <c r="C74" s="67">
        <f>[8]С2.3!E11</f>
        <v>5.45</v>
      </c>
    </row>
    <row r="75" spans="1:3" ht="25.5">
      <c r="A75" s="59" t="s">
        <v>97</v>
      </c>
      <c r="B75" s="66" t="s">
        <v>98</v>
      </c>
      <c r="C75" s="62">
        <f>[8]С2.3!E13</f>
        <v>300</v>
      </c>
    </row>
    <row r="76" spans="1:3" ht="25.5">
      <c r="A76" s="59" t="s">
        <v>99</v>
      </c>
      <c r="B76" s="65" t="s">
        <v>100</v>
      </c>
      <c r="C76" s="68">
        <f>IF([8]С2.3!E22&gt;0,[8]С2.3!E22,[8]С2.3!E14)</f>
        <v>61211</v>
      </c>
    </row>
    <row r="77" spans="1:3" ht="38.25">
      <c r="A77" s="59" t="s">
        <v>101</v>
      </c>
      <c r="B77" s="65" t="s">
        <v>102</v>
      </c>
      <c r="C77" s="68">
        <f>IF([8]С2.3!E23&gt;0,[8]С2.3!E23,[8]С2.3!E15)</f>
        <v>45675</v>
      </c>
    </row>
    <row r="78" spans="1:3" ht="30">
      <c r="A78" s="59" t="s">
        <v>103</v>
      </c>
      <c r="B78" s="53" t="s">
        <v>104</v>
      </c>
      <c r="C78" s="34">
        <f>[8]С2.1!E29</f>
        <v>9518.3274000000001</v>
      </c>
    </row>
    <row r="79" spans="1:3" ht="38.25">
      <c r="A79" s="59" t="s">
        <v>105</v>
      </c>
      <c r="B79" s="65" t="s">
        <v>106</v>
      </c>
      <c r="C79" s="52">
        <f>[8]С2.3!E25</f>
        <v>0</v>
      </c>
    </row>
    <row r="80" spans="1:3" ht="25.5">
      <c r="A80" s="59" t="s">
        <v>107</v>
      </c>
      <c r="B80" s="66" t="s">
        <v>108</v>
      </c>
      <c r="C80" s="67">
        <f>[8]С2.3!E12</f>
        <v>0.2</v>
      </c>
    </row>
    <row r="81" spans="1:3" ht="25.5">
      <c r="A81" s="59" t="s">
        <v>109</v>
      </c>
      <c r="B81" s="66" t="s">
        <v>98</v>
      </c>
      <c r="C81" s="62">
        <f>[8]С2.3!E13</f>
        <v>300</v>
      </c>
    </row>
    <row r="82" spans="1:3" ht="25.5">
      <c r="A82" s="59" t="s">
        <v>110</v>
      </c>
      <c r="B82" s="69" t="s">
        <v>111</v>
      </c>
      <c r="C82" s="68">
        <f>IF([8]С2.3!E26&gt;0,[8]С2.3!E26,[8]С2.3!E16)</f>
        <v>65637</v>
      </c>
    </row>
    <row r="83" spans="1:3" ht="38.25">
      <c r="A83" s="59" t="s">
        <v>112</v>
      </c>
      <c r="B83" s="69" t="s">
        <v>113</v>
      </c>
      <c r="C83" s="68">
        <f>IF([8]С2.3!E27&gt;0,[8]С2.3!E27,[8]С2.3!E17)</f>
        <v>31684</v>
      </c>
    </row>
    <row r="84" spans="1:3" ht="30">
      <c r="A84" s="59" t="s">
        <v>249</v>
      </c>
      <c r="B84" s="60" t="s">
        <v>250</v>
      </c>
      <c r="C84" s="68">
        <f>IF([8]С2.1!E19&gt;0,[8]С2.1!E19,[8]С2!F26)</f>
        <v>2892</v>
      </c>
    </row>
    <row r="85" spans="1:3" ht="17.25">
      <c r="A85" s="59" t="s">
        <v>114</v>
      </c>
      <c r="B85" s="33" t="s">
        <v>115</v>
      </c>
      <c r="C85" s="35">
        <f>[8]С2!F31</f>
        <v>0.17804631770487722</v>
      </c>
    </row>
    <row r="86" spans="1:3" ht="30">
      <c r="A86" s="59" t="s">
        <v>116</v>
      </c>
      <c r="B86" s="53" t="s">
        <v>117</v>
      </c>
      <c r="C86" s="70">
        <f>[8]С2!F32</f>
        <v>0.1652189781021898</v>
      </c>
    </row>
    <row r="87" spans="1:3" ht="17.25">
      <c r="A87" s="59" t="s">
        <v>118</v>
      </c>
      <c r="B87" s="71" t="s">
        <v>119</v>
      </c>
      <c r="C87" s="35">
        <f>[8]С2!F33</f>
        <v>0.13880000000000001</v>
      </c>
    </row>
    <row r="88" spans="1:3" s="63" customFormat="1" ht="18" thickBot="1">
      <c r="A88" s="72" t="s">
        <v>120</v>
      </c>
      <c r="B88" s="73" t="s">
        <v>121</v>
      </c>
      <c r="C88" s="74">
        <f>[8]С2!F34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[8]С3!F14</f>
        <v>10269.949404414272</v>
      </c>
    </row>
    <row r="92" spans="1:3" s="63" customFormat="1" ht="42.75">
      <c r="A92" s="77" t="s">
        <v>126</v>
      </c>
      <c r="B92" s="53" t="s">
        <v>127</v>
      </c>
      <c r="C92" s="78">
        <f>[8]С3!F15</f>
        <v>0.25</v>
      </c>
    </row>
    <row r="93" spans="1:3" s="63" customFormat="1" ht="14.25">
      <c r="A93" s="77" t="s">
        <v>128</v>
      </c>
      <c r="B93" s="79" t="s">
        <v>129</v>
      </c>
      <c r="C93" s="62">
        <f>[8]С3!F18</f>
        <v>15</v>
      </c>
    </row>
    <row r="94" spans="1:3" s="63" customFormat="1" ht="17.25">
      <c r="A94" s="77" t="s">
        <v>130</v>
      </c>
      <c r="B94" s="33" t="s">
        <v>131</v>
      </c>
      <c r="C94" s="34">
        <f>[8]С3!F19</f>
        <v>2924.0805304518653</v>
      </c>
    </row>
    <row r="95" spans="1:3" s="63" customFormat="1" ht="55.5">
      <c r="A95" s="77" t="s">
        <v>132</v>
      </c>
      <c r="B95" s="53" t="s">
        <v>133</v>
      </c>
      <c r="C95" s="80">
        <f>[8]С3!F20</f>
        <v>2.1999999999999999E-2</v>
      </c>
    </row>
    <row r="96" spans="1:3" s="63" customFormat="1" ht="14.25">
      <c r="A96" s="77" t="s">
        <v>134</v>
      </c>
      <c r="B96" s="58" t="s">
        <v>80</v>
      </c>
      <c r="C96" s="62">
        <f>[8]С3!F21</f>
        <v>10</v>
      </c>
    </row>
    <row r="97" spans="1:3" s="63" customFormat="1" ht="17.25">
      <c r="A97" s="77" t="s">
        <v>135</v>
      </c>
      <c r="B97" s="33" t="s">
        <v>136</v>
      </c>
      <c r="C97" s="34">
        <f>[8]С3!F22</f>
        <v>0.62746320821793589</v>
      </c>
    </row>
    <row r="98" spans="1:3" s="63" customFormat="1" ht="55.5">
      <c r="A98" s="77" t="s">
        <v>137</v>
      </c>
      <c r="B98" s="53" t="s">
        <v>138</v>
      </c>
      <c r="C98" s="80">
        <f>[8]С3!F23</f>
        <v>3.0000000000000001E-3</v>
      </c>
    </row>
    <row r="99" spans="1:3" s="63" customFormat="1" ht="30.75" thickBot="1">
      <c r="A99" s="81" t="s">
        <v>139</v>
      </c>
      <c r="B99" s="82" t="s">
        <v>82</v>
      </c>
      <c r="C99" s="83">
        <f>[8]С3!F24</f>
        <v>209.15440273931196</v>
      </c>
    </row>
    <row r="100" spans="1:3" ht="13.5" thickBot="1">
      <c r="A100" s="47"/>
      <c r="B100" s="75"/>
      <c r="C100" s="15"/>
    </row>
    <row r="101" spans="1:3" ht="30" customHeight="1">
      <c r="A101" s="84" t="s">
        <v>141</v>
      </c>
      <c r="B101" s="145" t="s">
        <v>142</v>
      </c>
      <c r="C101" s="145"/>
    </row>
    <row r="102" spans="1:3" ht="30">
      <c r="A102" s="59" t="s">
        <v>143</v>
      </c>
      <c r="B102" s="33" t="s">
        <v>251</v>
      </c>
      <c r="C102" s="34">
        <f>[8]С4!F16</f>
        <v>832.33500000000004</v>
      </c>
    </row>
    <row r="103" spans="1:3" ht="30">
      <c r="A103" s="59" t="s">
        <v>145</v>
      </c>
      <c r="B103" s="58" t="s">
        <v>252</v>
      </c>
      <c r="C103" s="34">
        <f>[8]С4!F17</f>
        <v>43385</v>
      </c>
    </row>
    <row r="104" spans="1:3" ht="17.25">
      <c r="A104" s="59" t="s">
        <v>147</v>
      </c>
      <c r="B104" s="58" t="s">
        <v>148</v>
      </c>
      <c r="C104" s="40">
        <f>[8]С4!F18</f>
        <v>1.4999999999999999E-2</v>
      </c>
    </row>
    <row r="105" spans="1:3" ht="30">
      <c r="A105" s="59" t="s">
        <v>149</v>
      </c>
      <c r="B105" s="58" t="s">
        <v>150</v>
      </c>
      <c r="C105" s="34">
        <f>[8]С4!F19</f>
        <v>12104</v>
      </c>
    </row>
    <row r="106" spans="1:3" ht="31.5">
      <c r="A106" s="59" t="s">
        <v>151</v>
      </c>
      <c r="B106" s="58" t="s">
        <v>152</v>
      </c>
      <c r="C106" s="40">
        <f>[8]С4!F20</f>
        <v>1.4999999999999999E-2</v>
      </c>
    </row>
    <row r="107" spans="1:3" ht="30">
      <c r="A107" s="59" t="s">
        <v>153</v>
      </c>
      <c r="B107" s="33" t="s">
        <v>253</v>
      </c>
      <c r="C107" s="34">
        <f>[8]С4!F21</f>
        <v>1221.9019409821399</v>
      </c>
    </row>
    <row r="108" spans="1:3" ht="45.6" customHeight="1">
      <c r="A108" s="59" t="s">
        <v>155</v>
      </c>
      <c r="B108" s="53" t="s">
        <v>156</v>
      </c>
      <c r="C108" s="85" t="str">
        <f>IF([8]С4.2!F8="да",[8]С4.2!D21,[8]С4.2!D15)</f>
        <v>АО "Новосибирскэнергосбыт"</v>
      </c>
    </row>
    <row r="109" spans="1:3" ht="68.25" customHeight="1">
      <c r="A109" s="59" t="s">
        <v>157</v>
      </c>
      <c r="B109" s="53" t="s">
        <v>158</v>
      </c>
      <c r="C109" s="34">
        <f>[8]С4!F22</f>
        <v>3.6112641666666665</v>
      </c>
    </row>
    <row r="110" spans="1:3" ht="30">
      <c r="A110" s="59" t="s">
        <v>159</v>
      </c>
      <c r="B110" s="58" t="s">
        <v>254</v>
      </c>
      <c r="C110" s="62">
        <f>[8]С4!F23</f>
        <v>110</v>
      </c>
    </row>
    <row r="111" spans="1:3" ht="14.25">
      <c r="A111" s="59" t="s">
        <v>161</v>
      </c>
      <c r="B111" s="53" t="s">
        <v>162</v>
      </c>
      <c r="C111" s="34">
        <f>[8]С4!F24</f>
        <v>8497.1999999999989</v>
      </c>
    </row>
    <row r="112" spans="1:3" ht="14.25">
      <c r="A112" s="59" t="s">
        <v>163</v>
      </c>
      <c r="B112" s="58" t="s">
        <v>164</v>
      </c>
      <c r="C112" s="40">
        <f>[8]С4!F25</f>
        <v>0.36199999999999999</v>
      </c>
    </row>
    <row r="113" spans="1:3" ht="17.25">
      <c r="A113" s="59" t="s">
        <v>165</v>
      </c>
      <c r="B113" s="33" t="s">
        <v>166</v>
      </c>
      <c r="C113" s="34">
        <f>[8]С4!F26</f>
        <v>47.465489999999996</v>
      </c>
    </row>
    <row r="114" spans="1:3" ht="25.5">
      <c r="A114" s="59" t="s">
        <v>167</v>
      </c>
      <c r="B114" s="53" t="s">
        <v>94</v>
      </c>
      <c r="C114" s="85">
        <f>[8]С4.3!E16</f>
        <v>0</v>
      </c>
    </row>
    <row r="115" spans="1:3" ht="25.5">
      <c r="A115" s="59" t="s">
        <v>168</v>
      </c>
      <c r="B115" s="53" t="s">
        <v>169</v>
      </c>
      <c r="C115" s="34">
        <f>[8]С4.3!E17</f>
        <v>23.88</v>
      </c>
    </row>
    <row r="116" spans="1:3" ht="38.25">
      <c r="A116" s="59" t="s">
        <v>170</v>
      </c>
      <c r="B116" s="53" t="s">
        <v>106</v>
      </c>
      <c r="C116" s="85">
        <f>[8]С4.3!E18</f>
        <v>0</v>
      </c>
    </row>
    <row r="117" spans="1:3">
      <c r="A117" s="59" t="s">
        <v>171</v>
      </c>
      <c r="B117" s="53" t="s">
        <v>172</v>
      </c>
      <c r="C117" s="34">
        <f>[8]С4.3!E19</f>
        <v>18.21</v>
      </c>
    </row>
    <row r="118" spans="1:3">
      <c r="A118" s="59" t="s">
        <v>173</v>
      </c>
      <c r="B118" s="58" t="s">
        <v>174</v>
      </c>
      <c r="C118" s="62">
        <f>[8]С4.3!E11</f>
        <v>1871</v>
      </c>
    </row>
    <row r="119" spans="1:3">
      <c r="A119" s="59" t="s">
        <v>175</v>
      </c>
      <c r="B119" s="58" t="s">
        <v>176</v>
      </c>
      <c r="C119" s="52">
        <f>[8]С4.3!E12</f>
        <v>61</v>
      </c>
    </row>
    <row r="120" spans="1:3">
      <c r="A120" s="59" t="s">
        <v>177</v>
      </c>
      <c r="B120" s="58" t="s">
        <v>178</v>
      </c>
      <c r="C120" s="52">
        <f>[8]С4.3!E13</f>
        <v>73</v>
      </c>
    </row>
    <row r="121" spans="1:3" ht="30">
      <c r="A121" s="59" t="s">
        <v>179</v>
      </c>
      <c r="B121" s="33" t="s">
        <v>255</v>
      </c>
      <c r="C121" s="34">
        <f>[8]С4!F27</f>
        <v>1516.5958922062039</v>
      </c>
    </row>
    <row r="122" spans="1:3" ht="25.5">
      <c r="A122" s="59" t="s">
        <v>181</v>
      </c>
      <c r="B122" s="53" t="s">
        <v>256</v>
      </c>
      <c r="C122" s="34">
        <f>[8]С4!F28</f>
        <v>1164.8201937067618</v>
      </c>
    </row>
    <row r="123" spans="1:3" ht="42.75">
      <c r="A123" s="59" t="s">
        <v>183</v>
      </c>
      <c r="B123" s="53" t="s">
        <v>184</v>
      </c>
      <c r="C123" s="34">
        <f>[8]С4!F29</f>
        <v>351.77569849944206</v>
      </c>
    </row>
    <row r="124" spans="1:3" ht="30.75" thickBot="1">
      <c r="A124" s="72" t="s">
        <v>185</v>
      </c>
      <c r="B124" s="90" t="s">
        <v>186</v>
      </c>
      <c r="C124" s="83">
        <f>[8]С4!F30</f>
        <v>858.61892247441722</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[8]С5!F17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IF([8]С6.1!E11="нет",[8]С6!F13,"")</f>
        <v/>
      </c>
    </row>
    <row r="131" spans="1:3" ht="42.75">
      <c r="A131" s="59" t="s">
        <v>204</v>
      </c>
      <c r="B131" s="86" t="s">
        <v>205</v>
      </c>
      <c r="C131" s="92" t="str">
        <f>IF([8]С6.1!E12="нет",[8]С6.1!E17,"")</f>
        <v/>
      </c>
    </row>
    <row r="132" spans="1:3" ht="68.25">
      <c r="A132" s="59" t="s">
        <v>206</v>
      </c>
      <c r="B132" s="91" t="s">
        <v>207</v>
      </c>
      <c r="C132" s="127" t="str">
        <f>IF([8]С6.1!E18="нет",[8]С6!F19,"")</f>
        <v/>
      </c>
    </row>
    <row r="133" spans="1:3" ht="55.5">
      <c r="A133" s="59" t="s">
        <v>208</v>
      </c>
      <c r="B133" s="86" t="s">
        <v>209</v>
      </c>
      <c r="C133" s="35" t="str">
        <f>IF([8]С6.1!E18="нет",[8]С6.1!E19,"")</f>
        <v/>
      </c>
    </row>
    <row r="134" spans="1:3" ht="61.5" customHeight="1">
      <c r="A134" s="59" t="s">
        <v>210</v>
      </c>
      <c r="B134" s="86" t="s">
        <v>257</v>
      </c>
      <c r="C134" s="35" t="str">
        <f>IF([8]С6.1!E18="нет",[8]С6.1!E22,"")</f>
        <v/>
      </c>
    </row>
    <row r="135" spans="1:3" ht="69" thickBot="1">
      <c r="A135" s="72" t="s">
        <v>212</v>
      </c>
      <c r="B135" s="98" t="s">
        <v>213</v>
      </c>
      <c r="C135" s="74" t="str">
        <f>IF([8]С6.1!E18="нет",[8]С6.1!E23,"")</f>
        <v/>
      </c>
    </row>
    <row r="136" spans="1:3" s="89" customFormat="1" ht="13.5" thickBot="1">
      <c r="A136" s="47"/>
      <c r="B136" s="75"/>
      <c r="C136" s="15"/>
    </row>
    <row r="137" spans="1:3" ht="15.75">
      <c r="A137" s="84" t="s">
        <v>214</v>
      </c>
      <c r="B137" s="99" t="s">
        <v>215</v>
      </c>
      <c r="C137" s="100">
        <f>[8]С2!F39</f>
        <v>21.531904799999996</v>
      </c>
    </row>
    <row r="138" spans="1:3" ht="14.25">
      <c r="A138" s="59" t="s">
        <v>216</v>
      </c>
      <c r="B138" s="58" t="s">
        <v>217</v>
      </c>
      <c r="C138" s="34">
        <f>[8]С2!F40</f>
        <v>7</v>
      </c>
    </row>
    <row r="139" spans="1:3" ht="17.25">
      <c r="A139" s="59" t="s">
        <v>218</v>
      </c>
      <c r="B139" s="58" t="s">
        <v>219</v>
      </c>
      <c r="C139" s="34">
        <f>[8]С2!F42</f>
        <v>0.97</v>
      </c>
    </row>
    <row r="140" spans="1:3" ht="15" thickBot="1">
      <c r="A140" s="72" t="s">
        <v>220</v>
      </c>
      <c r="B140" s="73" t="s">
        <v>221</v>
      </c>
      <c r="C140" s="46">
        <f>[8]С2!F44</f>
        <v>0.36199999999999999</v>
      </c>
    </row>
    <row r="141" spans="1:3" s="89" customFormat="1" ht="13.5" thickBot="1">
      <c r="A141" s="47"/>
      <c r="B141" s="75"/>
      <c r="C141" s="15"/>
    </row>
    <row r="142" spans="1:3" ht="17.25">
      <c r="A142" s="84" t="s">
        <v>222</v>
      </c>
      <c r="B142" s="103" t="s">
        <v>258</v>
      </c>
      <c r="C142" s="128">
        <f>[8]С2!F37</f>
        <v>1.6598760876745948</v>
      </c>
    </row>
    <row r="143" spans="1:3" ht="17.25" customHeight="1" thickBot="1">
      <c r="A143" s="72" t="s">
        <v>224</v>
      </c>
      <c r="B143" s="141" t="s">
        <v>225</v>
      </c>
      <c r="C143" s="141"/>
    </row>
    <row r="144" spans="1:3">
      <c r="A144" s="105"/>
      <c r="B144" s="129" t="s">
        <v>226</v>
      </c>
      <c r="C144" s="130"/>
    </row>
    <row r="145" spans="1:3">
      <c r="A145" s="105"/>
      <c r="B145" s="131">
        <v>2020</v>
      </c>
      <c r="C145" s="132">
        <f>[8]С2.5!$E$11</f>
        <v>-2.9000000000000026E-2</v>
      </c>
    </row>
    <row r="146" spans="1:3">
      <c r="B146" s="131">
        <f>B145+1</f>
        <v>2021</v>
      </c>
      <c r="C146" s="133">
        <f>[8]С2.5!$F$11</f>
        <v>0.245</v>
      </c>
    </row>
    <row r="147" spans="1:3">
      <c r="B147" s="131">
        <f t="shared" ref="B147:B210" si="0">B146+1</f>
        <v>2022</v>
      </c>
      <c r="C147" s="134">
        <f>[8]С2.5!$G$11</f>
        <v>0.114</v>
      </c>
    </row>
    <row r="148" spans="1:3">
      <c r="B148" s="110">
        <f t="shared" si="0"/>
        <v>2023</v>
      </c>
      <c r="C148" s="135">
        <f>[8]С2.5!$H$11</f>
        <v>0.04</v>
      </c>
    </row>
    <row r="149" spans="1:3">
      <c r="B149" s="110">
        <f t="shared" si="0"/>
        <v>2024</v>
      </c>
      <c r="C149" s="135">
        <f>[8]С2.5!$I$11</f>
        <v>0.11700000000000001</v>
      </c>
    </row>
    <row r="150" spans="1:3" ht="13.5" thickBot="1">
      <c r="B150" s="110">
        <f t="shared" si="0"/>
        <v>2025</v>
      </c>
      <c r="C150" s="135">
        <f>[8]С2.5!$J$11</f>
        <v>6.0999999999999999E-2</v>
      </c>
    </row>
    <row r="151" spans="1:3" ht="13.5" hidden="1" thickBot="1">
      <c r="B151" s="110">
        <f t="shared" si="0"/>
        <v>2026</v>
      </c>
      <c r="C151" s="135">
        <f>[8]С2.5!$K$11</f>
        <v>0</v>
      </c>
    </row>
    <row r="152" spans="1:3" ht="13.5" hidden="1" thickBot="1">
      <c r="B152" s="110">
        <f t="shared" si="0"/>
        <v>2027</v>
      </c>
      <c r="C152" s="135">
        <f>[8]С2.5!$L$11</f>
        <v>0</v>
      </c>
    </row>
    <row r="153" spans="1:3" ht="13.5" hidden="1" thickBot="1">
      <c r="B153" s="110">
        <f t="shared" si="0"/>
        <v>2028</v>
      </c>
      <c r="C153" s="135">
        <f>[8]С2.5!$M$11</f>
        <v>0</v>
      </c>
    </row>
    <row r="154" spans="1:3" ht="13.5" hidden="1" thickBot="1">
      <c r="B154" s="110">
        <f t="shared" si="0"/>
        <v>2029</v>
      </c>
      <c r="C154" s="135">
        <f>[8]С2.5!$N$11</f>
        <v>0</v>
      </c>
    </row>
    <row r="155" spans="1:3" ht="13.5" hidden="1" thickBot="1">
      <c r="B155" s="110">
        <f t="shared" si="0"/>
        <v>2030</v>
      </c>
      <c r="C155" s="135">
        <f>[8]С2.5!$O$11</f>
        <v>0</v>
      </c>
    </row>
    <row r="156" spans="1:3" ht="13.5" hidden="1" thickBot="1">
      <c r="B156" s="110">
        <f t="shared" si="0"/>
        <v>2031</v>
      </c>
      <c r="C156" s="135">
        <f>[8]С2.5!$P$11</f>
        <v>0</v>
      </c>
    </row>
    <row r="157" spans="1:3" ht="13.5" hidden="1" thickBot="1">
      <c r="B157" s="110">
        <f t="shared" si="0"/>
        <v>2032</v>
      </c>
      <c r="C157" s="135">
        <f>[8]С2.5!$Q$11</f>
        <v>0</v>
      </c>
    </row>
    <row r="158" spans="1:3" ht="13.5" hidden="1" thickBot="1">
      <c r="B158" s="110">
        <f t="shared" si="0"/>
        <v>2033</v>
      </c>
      <c r="C158" s="135">
        <f>[8]С2.5!$R$11</f>
        <v>0</v>
      </c>
    </row>
    <row r="159" spans="1:3" ht="13.5" hidden="1" thickBot="1">
      <c r="B159" s="110">
        <f t="shared" si="0"/>
        <v>2034</v>
      </c>
      <c r="C159" s="135">
        <f>[8]С2.5!$S$11</f>
        <v>0</v>
      </c>
    </row>
    <row r="160" spans="1:3" ht="13.5" hidden="1" thickBot="1">
      <c r="B160" s="110">
        <f t="shared" si="0"/>
        <v>2035</v>
      </c>
      <c r="C160" s="135">
        <f>[8]С2.5!$T$11</f>
        <v>0</v>
      </c>
    </row>
    <row r="161" spans="2:3" ht="13.5" hidden="1" thickBot="1">
      <c r="B161" s="110">
        <f t="shared" si="0"/>
        <v>2036</v>
      </c>
      <c r="C161" s="135">
        <f>[8]С2.5!$U$11</f>
        <v>0</v>
      </c>
    </row>
    <row r="162" spans="2:3" ht="13.5" hidden="1" thickBot="1">
      <c r="B162" s="110">
        <f t="shared" si="0"/>
        <v>2037</v>
      </c>
      <c r="C162" s="135">
        <f>[8]С2.5!$V$11</f>
        <v>0</v>
      </c>
    </row>
    <row r="163" spans="2:3" ht="13.5" hidden="1" thickBot="1">
      <c r="B163" s="110">
        <f t="shared" si="0"/>
        <v>2038</v>
      </c>
      <c r="C163" s="135">
        <f>[8]С2.5!$W$11</f>
        <v>0</v>
      </c>
    </row>
    <row r="164" spans="2:3" ht="13.5" hidden="1" thickBot="1">
      <c r="B164" s="110">
        <f t="shared" si="0"/>
        <v>2039</v>
      </c>
      <c r="C164" s="135">
        <f>[8]С2.5!$X$11</f>
        <v>0</v>
      </c>
    </row>
    <row r="165" spans="2:3" ht="13.5" hidden="1" thickBot="1">
      <c r="B165" s="110">
        <f t="shared" si="0"/>
        <v>2040</v>
      </c>
      <c r="C165" s="135">
        <f>[8]С2.5!$Y$11</f>
        <v>0</v>
      </c>
    </row>
    <row r="166" spans="2:3" ht="13.5" hidden="1" thickBot="1">
      <c r="B166" s="110">
        <f t="shared" si="0"/>
        <v>2041</v>
      </c>
      <c r="C166" s="135">
        <f>[8]С2.5!$Z$11</f>
        <v>0</v>
      </c>
    </row>
    <row r="167" spans="2:3" ht="13.5" hidden="1" thickBot="1">
      <c r="B167" s="110">
        <f t="shared" si="0"/>
        <v>2042</v>
      </c>
      <c r="C167" s="135">
        <f>[8]С2.5!$AA$11</f>
        <v>0</v>
      </c>
    </row>
    <row r="168" spans="2:3" ht="13.5" hidden="1" thickBot="1">
      <c r="B168" s="110">
        <f t="shared" si="0"/>
        <v>2043</v>
      </c>
      <c r="C168" s="135">
        <f>[8]С2.5!$AB$11</f>
        <v>0</v>
      </c>
    </row>
    <row r="169" spans="2:3" ht="13.5" hidden="1" thickBot="1">
      <c r="B169" s="110">
        <f t="shared" si="0"/>
        <v>2044</v>
      </c>
      <c r="C169" s="135">
        <f>[8]С2.5!$AC$11</f>
        <v>0</v>
      </c>
    </row>
    <row r="170" spans="2:3" ht="13.5" hidden="1" thickBot="1">
      <c r="B170" s="110">
        <f t="shared" si="0"/>
        <v>2045</v>
      </c>
      <c r="C170" s="135">
        <f>[8]С2.5!$AD$11</f>
        <v>0</v>
      </c>
    </row>
    <row r="171" spans="2:3" ht="13.5" hidden="1" thickBot="1">
      <c r="B171" s="110">
        <f t="shared" si="0"/>
        <v>2046</v>
      </c>
      <c r="C171" s="135">
        <f>[8]С2.5!$AE$11</f>
        <v>0</v>
      </c>
    </row>
    <row r="172" spans="2:3" ht="13.5" hidden="1" thickBot="1">
      <c r="B172" s="110">
        <f t="shared" si="0"/>
        <v>2047</v>
      </c>
      <c r="C172" s="135">
        <f>[8]С2.5!$AF$11</f>
        <v>0</v>
      </c>
    </row>
    <row r="173" spans="2:3" ht="13.5" hidden="1" thickBot="1">
      <c r="B173" s="110">
        <f t="shared" si="0"/>
        <v>2048</v>
      </c>
      <c r="C173" s="135">
        <f>[8]С2.5!$AG$11</f>
        <v>0</v>
      </c>
    </row>
    <row r="174" spans="2:3" ht="13.5" hidden="1" thickBot="1">
      <c r="B174" s="110">
        <f t="shared" si="0"/>
        <v>2049</v>
      </c>
      <c r="C174" s="135">
        <f>[8]С2.5!$AH$11</f>
        <v>0</v>
      </c>
    </row>
    <row r="175" spans="2:3" ht="13.5" hidden="1" thickBot="1">
      <c r="B175" s="110">
        <f t="shared" si="0"/>
        <v>2050</v>
      </c>
      <c r="C175" s="135">
        <f>[8]С2.5!$AI$11</f>
        <v>0</v>
      </c>
    </row>
    <row r="176" spans="2:3" ht="13.5" hidden="1" thickBot="1">
      <c r="B176" s="110">
        <f t="shared" si="0"/>
        <v>2051</v>
      </c>
      <c r="C176" s="135">
        <f>[8]С2.5!$AJ$11</f>
        <v>0</v>
      </c>
    </row>
    <row r="177" spans="2:3" ht="13.5" hidden="1" thickBot="1">
      <c r="B177" s="110">
        <f t="shared" si="0"/>
        <v>2052</v>
      </c>
      <c r="C177" s="135">
        <f>[8]С2.5!$AK$11</f>
        <v>0</v>
      </c>
    </row>
    <row r="178" spans="2:3" ht="13.5" hidden="1" thickBot="1">
      <c r="B178" s="110">
        <f t="shared" si="0"/>
        <v>2053</v>
      </c>
      <c r="C178" s="135">
        <f>[8]С2.5!$AL$11</f>
        <v>0</v>
      </c>
    </row>
    <row r="179" spans="2:3" ht="13.5" hidden="1" thickBot="1">
      <c r="B179" s="110">
        <f t="shared" si="0"/>
        <v>2054</v>
      </c>
      <c r="C179" s="135">
        <f>[8]С2.5!$AM$11</f>
        <v>0</v>
      </c>
    </row>
    <row r="180" spans="2:3" ht="13.5" hidden="1" thickBot="1">
      <c r="B180" s="110">
        <f t="shared" si="0"/>
        <v>2055</v>
      </c>
      <c r="C180" s="135">
        <f>[8]С2.5!$AN$11</f>
        <v>0</v>
      </c>
    </row>
    <row r="181" spans="2:3" ht="13.5" hidden="1" thickBot="1">
      <c r="B181" s="110">
        <f t="shared" si="0"/>
        <v>2056</v>
      </c>
      <c r="C181" s="135">
        <f>[8]С2.5!$AO$11</f>
        <v>0</v>
      </c>
    </row>
    <row r="182" spans="2:3" ht="13.5" hidden="1" thickBot="1">
      <c r="B182" s="110">
        <f t="shared" si="0"/>
        <v>2057</v>
      </c>
      <c r="C182" s="135">
        <f>[8]С2.5!$AP$11</f>
        <v>0</v>
      </c>
    </row>
    <row r="183" spans="2:3" ht="13.5" hidden="1" thickBot="1">
      <c r="B183" s="110">
        <f t="shared" si="0"/>
        <v>2058</v>
      </c>
      <c r="C183" s="135">
        <f>[8]С2.5!$AQ$11</f>
        <v>0</v>
      </c>
    </row>
    <row r="184" spans="2:3" ht="13.5" hidden="1" thickBot="1">
      <c r="B184" s="110">
        <f t="shared" si="0"/>
        <v>2059</v>
      </c>
      <c r="C184" s="135">
        <f>[8]С2.5!$AR$11</f>
        <v>0</v>
      </c>
    </row>
    <row r="185" spans="2:3" ht="13.5" hidden="1" thickBot="1">
      <c r="B185" s="110">
        <f t="shared" si="0"/>
        <v>2060</v>
      </c>
      <c r="C185" s="135">
        <f>[8]С2.5!$AS$11</f>
        <v>0</v>
      </c>
    </row>
    <row r="186" spans="2:3" ht="13.5" hidden="1" thickBot="1">
      <c r="B186" s="110">
        <f t="shared" si="0"/>
        <v>2061</v>
      </c>
      <c r="C186" s="135">
        <f>[8]С2.5!$AT$11</f>
        <v>0</v>
      </c>
    </row>
    <row r="187" spans="2:3" ht="13.5" hidden="1" thickBot="1">
      <c r="B187" s="110">
        <f t="shared" si="0"/>
        <v>2062</v>
      </c>
      <c r="C187" s="135">
        <f>[8]С2.5!$AU$11</f>
        <v>0</v>
      </c>
    </row>
    <row r="188" spans="2:3" ht="13.5" hidden="1" thickBot="1">
      <c r="B188" s="110">
        <f t="shared" si="0"/>
        <v>2063</v>
      </c>
      <c r="C188" s="135">
        <f>[8]С2.5!$AV$11</f>
        <v>0</v>
      </c>
    </row>
    <row r="189" spans="2:3" ht="13.5" hidden="1" thickBot="1">
      <c r="B189" s="110">
        <f t="shared" si="0"/>
        <v>2064</v>
      </c>
      <c r="C189" s="135">
        <f>[8]С2.5!$AW$11</f>
        <v>0</v>
      </c>
    </row>
    <row r="190" spans="2:3" ht="13.5" hidden="1" thickBot="1">
      <c r="B190" s="110">
        <f t="shared" si="0"/>
        <v>2065</v>
      </c>
      <c r="C190" s="135">
        <f>[8]С2.5!$AX$11</f>
        <v>0</v>
      </c>
    </row>
    <row r="191" spans="2:3" ht="13.5" hidden="1" thickBot="1">
      <c r="B191" s="110">
        <f t="shared" si="0"/>
        <v>2066</v>
      </c>
      <c r="C191" s="135">
        <f>[8]С2.5!$AY$11</f>
        <v>0</v>
      </c>
    </row>
    <row r="192" spans="2:3" ht="13.5" hidden="1" thickBot="1">
      <c r="B192" s="110">
        <f t="shared" si="0"/>
        <v>2067</v>
      </c>
      <c r="C192" s="135">
        <f>[8]С2.5!$AZ$11</f>
        <v>0</v>
      </c>
    </row>
    <row r="193" spans="2:3" ht="13.5" hidden="1" thickBot="1">
      <c r="B193" s="110">
        <f t="shared" si="0"/>
        <v>2068</v>
      </c>
      <c r="C193" s="135">
        <f>[8]С2.5!$BA$11</f>
        <v>0</v>
      </c>
    </row>
    <row r="194" spans="2:3" ht="13.5" hidden="1" thickBot="1">
      <c r="B194" s="110">
        <f t="shared" si="0"/>
        <v>2069</v>
      </c>
      <c r="C194" s="135">
        <f>[8]С2.5!$BB$11</f>
        <v>0</v>
      </c>
    </row>
    <row r="195" spans="2:3" ht="13.5" hidden="1" thickBot="1">
      <c r="B195" s="110">
        <f t="shared" si="0"/>
        <v>2070</v>
      </c>
      <c r="C195" s="135">
        <f>[8]С2.5!$BC$11</f>
        <v>0</v>
      </c>
    </row>
    <row r="196" spans="2:3" ht="13.5" hidden="1" thickBot="1">
      <c r="B196" s="110">
        <f t="shared" si="0"/>
        <v>2071</v>
      </c>
      <c r="C196" s="135">
        <f>[8]С2.5!$BD$11</f>
        <v>0</v>
      </c>
    </row>
    <row r="197" spans="2:3" ht="13.5" hidden="1" thickBot="1">
      <c r="B197" s="110">
        <f t="shared" si="0"/>
        <v>2072</v>
      </c>
      <c r="C197" s="135">
        <f>[8]С2.5!$BE$11</f>
        <v>0</v>
      </c>
    </row>
    <row r="198" spans="2:3" ht="13.5" hidden="1" thickBot="1">
      <c r="B198" s="110">
        <f t="shared" si="0"/>
        <v>2073</v>
      </c>
      <c r="C198" s="135">
        <f>[8]С2.5!$BF$11</f>
        <v>0</v>
      </c>
    </row>
    <row r="199" spans="2:3" ht="13.5" hidden="1" thickBot="1">
      <c r="B199" s="110">
        <f t="shared" si="0"/>
        <v>2074</v>
      </c>
      <c r="C199" s="135">
        <f>[8]С2.5!$BG$11</f>
        <v>0</v>
      </c>
    </row>
    <row r="200" spans="2:3" ht="13.5" hidden="1" thickBot="1">
      <c r="B200" s="110">
        <f t="shared" si="0"/>
        <v>2075</v>
      </c>
      <c r="C200" s="135">
        <f>[8]С2.5!$BH$11</f>
        <v>0</v>
      </c>
    </row>
    <row r="201" spans="2:3" ht="13.5" hidden="1" thickBot="1">
      <c r="B201" s="110">
        <f t="shared" si="0"/>
        <v>2076</v>
      </c>
      <c r="C201" s="135">
        <f>[8]С2.5!$BI$11</f>
        <v>0</v>
      </c>
    </row>
    <row r="202" spans="2:3" ht="13.5" hidden="1" thickBot="1">
      <c r="B202" s="110">
        <f t="shared" si="0"/>
        <v>2077</v>
      </c>
      <c r="C202" s="135">
        <f>[8]С2.5!$BJ$11</f>
        <v>0</v>
      </c>
    </row>
    <row r="203" spans="2:3" ht="13.5" hidden="1" thickBot="1">
      <c r="B203" s="110">
        <f t="shared" si="0"/>
        <v>2078</v>
      </c>
      <c r="C203" s="135">
        <f>[8]С2.5!$BK$11</f>
        <v>0</v>
      </c>
    </row>
    <row r="204" spans="2:3" ht="13.5" hidden="1" thickBot="1">
      <c r="B204" s="110">
        <f t="shared" si="0"/>
        <v>2079</v>
      </c>
      <c r="C204" s="135">
        <f>[8]С2.5!$BL$11</f>
        <v>0</v>
      </c>
    </row>
    <row r="205" spans="2:3" ht="13.5" hidden="1" thickBot="1">
      <c r="B205" s="110">
        <f t="shared" si="0"/>
        <v>2080</v>
      </c>
      <c r="C205" s="135">
        <f>[8]С2.5!$BM$11</f>
        <v>0</v>
      </c>
    </row>
    <row r="206" spans="2:3" ht="13.5" hidden="1" thickBot="1">
      <c r="B206" s="110">
        <f t="shared" si="0"/>
        <v>2081</v>
      </c>
      <c r="C206" s="135">
        <f>[8]С2.5!$BN$11</f>
        <v>0</v>
      </c>
    </row>
    <row r="207" spans="2:3" ht="13.5" hidden="1" thickBot="1">
      <c r="B207" s="110">
        <f t="shared" si="0"/>
        <v>2082</v>
      </c>
      <c r="C207" s="135">
        <f>[8]С2.5!$BO$11</f>
        <v>0</v>
      </c>
    </row>
    <row r="208" spans="2:3" ht="13.5" hidden="1" thickBot="1">
      <c r="B208" s="110">
        <f t="shared" si="0"/>
        <v>2083</v>
      </c>
      <c r="C208" s="135">
        <f>[8]С2.5!$BP$11</f>
        <v>0</v>
      </c>
    </row>
    <row r="209" spans="2:3" ht="13.5" hidden="1" thickBot="1">
      <c r="B209" s="110">
        <f t="shared" si="0"/>
        <v>2084</v>
      </c>
      <c r="C209" s="135">
        <f>[8]С2.5!$BQ$11</f>
        <v>0</v>
      </c>
    </row>
    <row r="210" spans="2:3" ht="13.5" hidden="1" thickBot="1">
      <c r="B210" s="110">
        <f t="shared" si="0"/>
        <v>2085</v>
      </c>
      <c r="C210" s="135">
        <f>[8]С2.5!$BR$11</f>
        <v>0</v>
      </c>
    </row>
    <row r="211" spans="2:3" ht="13.5" hidden="1" thickBot="1">
      <c r="B211" s="110">
        <f t="shared" ref="B211:B224" si="1">B210+1</f>
        <v>2086</v>
      </c>
      <c r="C211" s="135">
        <f>[8]С2.5!$BS$11</f>
        <v>0</v>
      </c>
    </row>
    <row r="212" spans="2:3" ht="13.5" hidden="1" thickBot="1">
      <c r="B212" s="110">
        <f t="shared" si="1"/>
        <v>2087</v>
      </c>
      <c r="C212" s="135">
        <f>[8]С2.5!$BT$11</f>
        <v>0</v>
      </c>
    </row>
    <row r="213" spans="2:3" ht="13.5" hidden="1" thickBot="1">
      <c r="B213" s="110">
        <f t="shared" si="1"/>
        <v>2088</v>
      </c>
      <c r="C213" s="135">
        <f>[8]С2.5!$BU$11</f>
        <v>0</v>
      </c>
    </row>
    <row r="214" spans="2:3" ht="13.5" hidden="1" thickBot="1">
      <c r="B214" s="110">
        <f t="shared" si="1"/>
        <v>2089</v>
      </c>
      <c r="C214" s="135">
        <f>[8]С2.5!$BV$11</f>
        <v>0</v>
      </c>
    </row>
    <row r="215" spans="2:3" ht="13.5" hidden="1" thickBot="1">
      <c r="B215" s="110">
        <f t="shared" si="1"/>
        <v>2090</v>
      </c>
      <c r="C215" s="135">
        <f>[8]С2.5!$BW$11</f>
        <v>0</v>
      </c>
    </row>
    <row r="216" spans="2:3" ht="13.5" hidden="1" thickBot="1">
      <c r="B216" s="110">
        <f t="shared" si="1"/>
        <v>2091</v>
      </c>
      <c r="C216" s="135">
        <f>[8]С2.5!$BX$11</f>
        <v>0</v>
      </c>
    </row>
    <row r="217" spans="2:3" ht="13.5" hidden="1" thickBot="1">
      <c r="B217" s="110">
        <f t="shared" si="1"/>
        <v>2092</v>
      </c>
      <c r="C217" s="135">
        <f>[8]С2.5!$BY$11</f>
        <v>0</v>
      </c>
    </row>
    <row r="218" spans="2:3" ht="13.5" hidden="1" thickBot="1">
      <c r="B218" s="110">
        <f t="shared" si="1"/>
        <v>2093</v>
      </c>
      <c r="C218" s="135">
        <f>[8]С2.5!$BZ$11</f>
        <v>0</v>
      </c>
    </row>
    <row r="219" spans="2:3" ht="13.5" hidden="1" thickBot="1">
      <c r="B219" s="110">
        <f t="shared" si="1"/>
        <v>2094</v>
      </c>
      <c r="C219" s="135">
        <f>[8]С2.5!$CA$11</f>
        <v>0</v>
      </c>
    </row>
    <row r="220" spans="2:3" ht="13.5" hidden="1" thickBot="1">
      <c r="B220" s="110">
        <f t="shared" si="1"/>
        <v>2095</v>
      </c>
      <c r="C220" s="135">
        <f>[8]С2.5!$CB$11</f>
        <v>0</v>
      </c>
    </row>
    <row r="221" spans="2:3" ht="13.5" hidden="1" thickBot="1">
      <c r="B221" s="110">
        <f t="shared" si="1"/>
        <v>2096</v>
      </c>
      <c r="C221" s="135">
        <f>[8]С2.5!$CC$11</f>
        <v>0</v>
      </c>
    </row>
    <row r="222" spans="2:3" ht="13.5" hidden="1" thickBot="1">
      <c r="B222" s="110">
        <f t="shared" si="1"/>
        <v>2097</v>
      </c>
      <c r="C222" s="135">
        <f>[8]С2.5!$CD$11</f>
        <v>0</v>
      </c>
    </row>
    <row r="223" spans="2:3" ht="13.5" hidden="1" thickBot="1">
      <c r="B223" s="110">
        <f t="shared" si="1"/>
        <v>2098</v>
      </c>
      <c r="C223" s="135">
        <f>[8]С2.5!$CE$11</f>
        <v>0</v>
      </c>
    </row>
    <row r="224" spans="2:3" ht="13.5" hidden="1" thickBot="1">
      <c r="B224" s="110">
        <f t="shared" si="1"/>
        <v>2099</v>
      </c>
      <c r="C224" s="135">
        <f>[8]С2.5!$CF$11</f>
        <v>0</v>
      </c>
    </row>
    <row r="225" spans="2:3" ht="13.5" hidden="1" thickBot="1">
      <c r="B225" s="112">
        <f>B162+1</f>
        <v>2038</v>
      </c>
      <c r="C225" s="136" t="e">
        <f>[8]С2.5!#REF!</f>
        <v>#REF!</v>
      </c>
    </row>
    <row r="226" spans="2:3">
      <c r="B226" s="137"/>
      <c r="C226" s="138"/>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3" t="s">
        <v>0</v>
      </c>
      <c r="C1" s="143"/>
    </row>
    <row r="2" spans="1:3">
      <c r="A2" s="3"/>
      <c r="B2" s="4" t="s">
        <v>1</v>
      </c>
      <c r="C2" s="5">
        <v>45687</v>
      </c>
    </row>
    <row r="3" spans="1:3">
      <c r="A3" s="3"/>
      <c r="B3" s="6" t="s">
        <v>2</v>
      </c>
    </row>
    <row r="4" spans="1:3" ht="25.5">
      <c r="A4" s="8"/>
      <c r="B4" s="9" t="str">
        <f>[9]И1!D13</f>
        <v>Субъект Российской Федерации</v>
      </c>
      <c r="C4" s="10" t="str">
        <f>[9]И1!E13</f>
        <v>Новосибирская область</v>
      </c>
    </row>
    <row r="5" spans="1:3">
      <c r="A5" s="8"/>
      <c r="B5" s="9" t="str">
        <f>[9]И1!D14</f>
        <v>Тип муниципального образования (выберите из списка)</v>
      </c>
      <c r="C5" s="10" t="str">
        <f>[9]И1!E14</f>
        <v>деревня Балта</v>
      </c>
    </row>
    <row r="6" spans="1:3">
      <c r="A6" s="8"/>
      <c r="B6" s="9" t="str">
        <f>IF([9]И1!E15="","",[9]И1!D15)</f>
        <v/>
      </c>
      <c r="C6" s="10" t="str">
        <f>IF([9]И1!E15="","",[9]И1!E15)</f>
        <v/>
      </c>
    </row>
    <row r="7" spans="1:3">
      <c r="A7" s="8"/>
      <c r="B7" s="9" t="str">
        <f>[9]И1!D16</f>
        <v>Код ОКТМО</v>
      </c>
      <c r="C7" s="11" t="str">
        <f>[9]И1!E16</f>
        <v>50638402101</v>
      </c>
    </row>
    <row r="8" spans="1:3">
      <c r="A8" s="8"/>
      <c r="B8" s="12" t="str">
        <f>[9]И1!D17</f>
        <v>Система теплоснабжения</v>
      </c>
      <c r="C8" s="13">
        <f>[9]И1!E17</f>
        <v>0</v>
      </c>
    </row>
    <row r="9" spans="1:3">
      <c r="A9" s="8"/>
      <c r="B9" s="9" t="str">
        <f>[9]И1!D8</f>
        <v>Период регулирования (i)-й</v>
      </c>
      <c r="C9" s="14">
        <f>[9]И1!E8</f>
        <v>2025</v>
      </c>
    </row>
    <row r="10" spans="1:3">
      <c r="A10" s="8"/>
      <c r="B10" s="9" t="str">
        <f>[9]И1!D9</f>
        <v>Период регулирования (i-1)-й</v>
      </c>
      <c r="C10" s="14">
        <f>[9]И1!E9</f>
        <v>2024</v>
      </c>
    </row>
    <row r="11" spans="1:3">
      <c r="A11" s="8"/>
      <c r="B11" s="9" t="str">
        <f>[9]И1!D10</f>
        <v>Период регулирования (i-2)-й</v>
      </c>
      <c r="C11" s="14">
        <f>[9]И1!E10</f>
        <v>2023</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5455.2013848364049</v>
      </c>
    </row>
    <row r="18" spans="1:3" ht="42.75">
      <c r="A18" s="22" t="s">
        <v>8</v>
      </c>
      <c r="B18" s="25" t="s">
        <v>9</v>
      </c>
      <c r="C18" s="26">
        <f>[9]С1!F12</f>
        <v>802.91250298356294</v>
      </c>
    </row>
    <row r="19" spans="1:3" ht="42.75">
      <c r="A19" s="22" t="s">
        <v>10</v>
      </c>
      <c r="B19" s="25" t="s">
        <v>11</v>
      </c>
      <c r="C19" s="26">
        <f>[9]С2!F12</f>
        <v>3049.1559439944872</v>
      </c>
    </row>
    <row r="20" spans="1:3" ht="30">
      <c r="A20" s="22" t="s">
        <v>12</v>
      </c>
      <c r="B20" s="25" t="s">
        <v>13</v>
      </c>
      <c r="C20" s="26">
        <f>[9]С3!F12</f>
        <v>913.01796764679773</v>
      </c>
    </row>
    <row r="21" spans="1:3" ht="42.75">
      <c r="A21" s="22" t="s">
        <v>14</v>
      </c>
      <c r="B21" s="25" t="s">
        <v>15</v>
      </c>
      <c r="C21" s="26">
        <f>[9]С4!F12</f>
        <v>583.15023717554936</v>
      </c>
    </row>
    <row r="22" spans="1:3" ht="30">
      <c r="A22" s="22" t="s">
        <v>16</v>
      </c>
      <c r="B22" s="25" t="s">
        <v>17</v>
      </c>
      <c r="C22" s="26">
        <f>[9]С5!F12</f>
        <v>106.96473303600794</v>
      </c>
    </row>
    <row r="23" spans="1:3" ht="43.5" thickBot="1">
      <c r="A23" s="27" t="s">
        <v>18</v>
      </c>
      <c r="B23" s="140"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[9]С1.1!E16</f>
        <v>5100</v>
      </c>
    </row>
    <row r="29" spans="1:3" ht="42.75">
      <c r="A29" s="22" t="s">
        <v>10</v>
      </c>
      <c r="B29" s="33" t="s">
        <v>22</v>
      </c>
      <c r="C29" s="34">
        <f>[9]С1.1!E27</f>
        <v>2896.31</v>
      </c>
    </row>
    <row r="30" spans="1:3" ht="17.25">
      <c r="A30" s="22" t="s">
        <v>12</v>
      </c>
      <c r="B30" s="33" t="s">
        <v>23</v>
      </c>
      <c r="C30" s="35">
        <f>[9]С1.1!E19</f>
        <v>1.4E-2</v>
      </c>
    </row>
    <row r="31" spans="1:3" ht="17.25">
      <c r="A31" s="22" t="s">
        <v>14</v>
      </c>
      <c r="B31" s="33" t="s">
        <v>24</v>
      </c>
      <c r="C31" s="35">
        <f>[9]С1.1!E20</f>
        <v>0.04</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45" t="s">
        <v>38</v>
      </c>
      <c r="C40" s="145"/>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38910.02669467502</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203708.97017230222</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1756.716714491545</v>
      </c>
    </row>
    <row r="63" spans="1:3" ht="17.25">
      <c r="A63" s="59" t="s">
        <v>83</v>
      </c>
      <c r="B63" s="53" t="s">
        <v>84</v>
      </c>
      <c r="C63" s="34">
        <f>[9]С2!F27</f>
        <v>0.25198620999999999</v>
      </c>
    </row>
    <row r="64" spans="1:3" ht="17.25">
      <c r="A64" s="59" t="s">
        <v>85</v>
      </c>
      <c r="B64" s="58" t="s">
        <v>86</v>
      </c>
      <c r="C64" s="62">
        <f>[9]С2!F28</f>
        <v>4200</v>
      </c>
    </row>
    <row r="65" spans="1:3" ht="42.75">
      <c r="A65" s="59" t="s">
        <v>87</v>
      </c>
      <c r="B65" s="33" t="s">
        <v>88</v>
      </c>
      <c r="C65" s="34">
        <f>[9]С2!F22</f>
        <v>42890.921752741691</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0.17804631770487722</v>
      </c>
    </row>
    <row r="80" spans="1:3" ht="30">
      <c r="A80" s="59" t="s">
        <v>116</v>
      </c>
      <c r="B80" s="53" t="s">
        <v>117</v>
      </c>
      <c r="C80" s="70">
        <f>[9]С2!F30</f>
        <v>0.1652189781021898</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[9]С3!F14</f>
        <v>14814.586916420485</v>
      </c>
    </row>
    <row r="86" spans="1:3" s="63" customFormat="1" ht="42.75">
      <c r="A86" s="77" t="s">
        <v>126</v>
      </c>
      <c r="B86" s="53" t="s">
        <v>127</v>
      </c>
      <c r="C86" s="78">
        <f>[9]С3!F15</f>
        <v>0.25</v>
      </c>
    </row>
    <row r="87" spans="1:3" s="63" customFormat="1" ht="14.25">
      <c r="A87" s="77" t="s">
        <v>128</v>
      </c>
      <c r="B87" s="79" t="s">
        <v>129</v>
      </c>
      <c r="C87" s="62">
        <f>[9]С3!F18</f>
        <v>15</v>
      </c>
    </row>
    <row r="88" spans="1:3" s="63" customFormat="1" ht="17.25">
      <c r="A88" s="77" t="s">
        <v>130</v>
      </c>
      <c r="B88" s="33" t="s">
        <v>131</v>
      </c>
      <c r="C88" s="34">
        <f>[9]С3!F19</f>
        <v>4187.478806422544</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5.270150143474635</v>
      </c>
    </row>
    <row r="92" spans="1:3" s="63" customFormat="1" ht="55.5">
      <c r="A92" s="77" t="s">
        <v>137</v>
      </c>
      <c r="B92" s="53" t="s">
        <v>138</v>
      </c>
      <c r="C92" s="80">
        <f>[9]С3!F23</f>
        <v>3.0000000000000001E-3</v>
      </c>
    </row>
    <row r="93" spans="1:3" s="63" customFormat="1" ht="27.75" thickBot="1">
      <c r="A93" s="81" t="s">
        <v>139</v>
      </c>
      <c r="B93" s="82" t="s">
        <v>140</v>
      </c>
      <c r="C93" s="83">
        <f>[9]С3!F24</f>
        <v>1756.716714491545</v>
      </c>
    </row>
    <row r="94" spans="1:3" ht="13.5" thickBot="1">
      <c r="A94" s="47"/>
      <c r="B94" s="75"/>
      <c r="C94" s="15"/>
    </row>
    <row r="95" spans="1:3" ht="30" customHeight="1">
      <c r="A95" s="84" t="s">
        <v>141</v>
      </c>
      <c r="B95" s="145" t="s">
        <v>142</v>
      </c>
      <c r="C95" s="145"/>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80.705490000000012</v>
      </c>
    </row>
    <row r="108" spans="1:3" ht="25.5">
      <c r="A108" s="59" t="s">
        <v>167</v>
      </c>
      <c r="B108" s="53" t="s">
        <v>94</v>
      </c>
      <c r="C108" s="85">
        <f>[9]С4.3!E16</f>
        <v>0</v>
      </c>
    </row>
    <row r="109" spans="1:3" ht="25.5">
      <c r="A109" s="59" t="s">
        <v>168</v>
      </c>
      <c r="B109" s="53" t="s">
        <v>169</v>
      </c>
      <c r="C109" s="34">
        <f>[9]С4.3!E17</f>
        <v>21.63</v>
      </c>
    </row>
    <row r="110" spans="1:3" ht="38.25">
      <c r="A110" s="59" t="s">
        <v>170</v>
      </c>
      <c r="B110" s="53" t="s">
        <v>106</v>
      </c>
      <c r="C110" s="85">
        <f>[9]С4.3!E18</f>
        <v>0</v>
      </c>
    </row>
    <row r="111" spans="1:3">
      <c r="A111" s="59" t="s">
        <v>171</v>
      </c>
      <c r="B111" s="53" t="s">
        <v>172</v>
      </c>
      <c r="C111" s="34">
        <f>[9]С4.3!E19</f>
        <v>23.77</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2164.8316773434499</v>
      </c>
    </row>
    <row r="116" spans="1:3" ht="25.5">
      <c r="A116" s="59" t="s">
        <v>181</v>
      </c>
      <c r="B116" s="53" t="s">
        <v>182</v>
      </c>
      <c r="C116" s="34">
        <f>[9]С4!F28</f>
        <v>1662.6971408167815</v>
      </c>
    </row>
    <row r="117" spans="1:3" ht="42.75">
      <c r="A117" s="59" t="s">
        <v>183</v>
      </c>
      <c r="B117" s="53" t="s">
        <v>184</v>
      </c>
      <c r="C117" s="34">
        <f>[9]С4!F29</f>
        <v>502.13453652666817</v>
      </c>
    </row>
    <row r="118" spans="1:3" ht="30">
      <c r="A118" s="59" t="s">
        <v>185</v>
      </c>
      <c r="B118" s="39" t="s">
        <v>186</v>
      </c>
      <c r="C118" s="34">
        <f>[9]С4!F30</f>
        <v>2460.9805514366917</v>
      </c>
    </row>
    <row r="119" spans="1:3" ht="42.75">
      <c r="A119" s="59" t="s">
        <v>187</v>
      </c>
      <c r="B119" s="86" t="s">
        <v>188</v>
      </c>
      <c r="C119" s="34">
        <f>[9]С4!F33</f>
        <v>1187.1008236403561</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[9]С2.5!$E$11</f>
        <v>-2.9000000000000026E-2</v>
      </c>
    </row>
    <row r="144" spans="1:3">
      <c r="A144" s="105"/>
      <c r="B144" s="110">
        <f>B143+1</f>
        <v>2021</v>
      </c>
      <c r="C144" s="111">
        <f>[9]С2.5!$F$11</f>
        <v>0.245</v>
      </c>
    </row>
    <row r="145" spans="1:3">
      <c r="A145" s="105"/>
      <c r="B145" s="110">
        <f t="shared" ref="B145:B208" si="0">B144+1</f>
        <v>2022</v>
      </c>
      <c r="C145" s="111">
        <f>[9]С2.5!$G$11</f>
        <v>0.114</v>
      </c>
    </row>
    <row r="146" spans="1:3" ht="13.5" thickBot="1">
      <c r="A146" s="105"/>
      <c r="B146" s="112">
        <f t="shared" si="0"/>
        <v>2023</v>
      </c>
      <c r="C146" s="113">
        <f>[9]С2.5!$H$11</f>
        <v>0.04</v>
      </c>
    </row>
    <row r="147" spans="1:3">
      <c r="A147" s="105"/>
      <c r="B147" s="114">
        <f t="shared" si="0"/>
        <v>2024</v>
      </c>
      <c r="C147" s="115">
        <f>[9]С2.5!$I$11</f>
        <v>0.11700000000000001</v>
      </c>
    </row>
    <row r="148" spans="1:3">
      <c r="A148" s="105"/>
      <c r="B148" s="110">
        <f t="shared" si="0"/>
        <v>2025</v>
      </c>
      <c r="C148" s="111">
        <f>[9]С2.5!$J$11</f>
        <v>6.0999999999999999E-2</v>
      </c>
    </row>
    <row r="149" spans="1:3" hidden="1">
      <c r="A149" s="105"/>
      <c r="B149" s="110">
        <f t="shared" si="0"/>
        <v>2026</v>
      </c>
      <c r="C149" s="111">
        <f>[9]С2.5!$K$11</f>
        <v>3.5813361771260002E-2</v>
      </c>
    </row>
    <row r="150" spans="1:3" hidden="1">
      <c r="A150" s="105"/>
      <c r="B150" s="110">
        <f t="shared" si="0"/>
        <v>2027</v>
      </c>
      <c r="C150" s="111">
        <f>[9]С2.5!$L$11</f>
        <v>3.2682303599220003E-2</v>
      </c>
    </row>
    <row r="151" spans="1:3" hidden="1">
      <c r="A151" s="105"/>
      <c r="B151" s="110">
        <f t="shared" si="0"/>
        <v>2028</v>
      </c>
      <c r="C151" s="111">
        <f>[9]С2.5!$M$11</f>
        <v>0</v>
      </c>
    </row>
    <row r="152" spans="1:3" hidden="1">
      <c r="A152" s="105"/>
      <c r="B152" s="110">
        <f t="shared" si="0"/>
        <v>2029</v>
      </c>
      <c r="C152" s="111">
        <f>[9]С2.5!$N$11</f>
        <v>0</v>
      </c>
    </row>
    <row r="153" spans="1:3" hidden="1">
      <c r="A153" s="105"/>
      <c r="B153" s="110">
        <f t="shared" si="0"/>
        <v>2030</v>
      </c>
      <c r="C153" s="111">
        <f>[9]С2.5!$O$11</f>
        <v>0</v>
      </c>
    </row>
    <row r="154" spans="1:3" hidden="1">
      <c r="A154" s="105"/>
      <c r="B154" s="110">
        <f t="shared" si="0"/>
        <v>2031</v>
      </c>
      <c r="C154" s="111">
        <f>[9]С2.5!$P$11</f>
        <v>0</v>
      </c>
    </row>
    <row r="155" spans="1:3" hidden="1">
      <c r="A155" s="89"/>
      <c r="B155" s="110">
        <f t="shared" si="0"/>
        <v>2032</v>
      </c>
      <c r="C155" s="111">
        <f>[9]С2.5!$Q$11</f>
        <v>0</v>
      </c>
    </row>
    <row r="156" spans="1:3" hidden="1">
      <c r="A156" s="89"/>
      <c r="B156" s="110">
        <f t="shared" si="0"/>
        <v>2033</v>
      </c>
      <c r="C156" s="111">
        <f>[9]С2.5!$R$11</f>
        <v>0</v>
      </c>
    </row>
    <row r="157" spans="1:3" hidden="1">
      <c r="B157" s="110">
        <f t="shared" si="0"/>
        <v>2034</v>
      </c>
      <c r="C157" s="111">
        <f>[9]С2.5!$S$11</f>
        <v>0</v>
      </c>
    </row>
    <row r="158" spans="1:3" hidden="1">
      <c r="B158" s="110">
        <f t="shared" si="0"/>
        <v>2035</v>
      </c>
      <c r="C158" s="111">
        <f>[9]С2.5!$T$11</f>
        <v>0</v>
      </c>
    </row>
    <row r="159" spans="1:3" hidden="1">
      <c r="B159" s="110">
        <f t="shared" si="0"/>
        <v>2036</v>
      </c>
      <c r="C159" s="111">
        <f>[9]С2.5!$U$11</f>
        <v>0</v>
      </c>
    </row>
    <row r="160" spans="1:3"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[10]И1!D13</f>
        <v>Субъект Российской Федерации</v>
      </c>
      <c r="C4" s="10" t="str">
        <f>[10]И1!E13</f>
        <v>Новосибирская область</v>
      </c>
    </row>
    <row r="5" spans="1:3">
      <c r="A5" s="8"/>
      <c r="B5" s="9" t="str">
        <f>[10]И1!D14</f>
        <v>Тип муниципального образования (выберите из списка)</v>
      </c>
      <c r="C5" s="10" t="str">
        <f>[10]И1!E14</f>
        <v>село Дубровино</v>
      </c>
    </row>
    <row r="6" spans="1:3">
      <c r="A6" s="8"/>
      <c r="B6" s="9" t="str">
        <f>IF([10]И1!E15="","",[10]И1!D15)</f>
        <v/>
      </c>
      <c r="C6" s="10" t="str">
        <f>IF([10]И1!E15="","",[10]И1!E15)</f>
        <v/>
      </c>
    </row>
    <row r="7" spans="1:3">
      <c r="A7" s="8"/>
      <c r="B7" s="9" t="str">
        <f>[10]И1!D16</f>
        <v>Код ОКТМО</v>
      </c>
      <c r="C7" s="11" t="str">
        <f>[10]И1!E16</f>
        <v>50638407101</v>
      </c>
    </row>
    <row r="8" spans="1:3">
      <c r="A8" s="8"/>
      <c r="B8" s="12" t="str">
        <f>[10]И1!D17</f>
        <v>Система теплоснабжения</v>
      </c>
      <c r="C8" s="13">
        <f>[10]И1!E17</f>
        <v>0</v>
      </c>
    </row>
    <row r="9" spans="1:3">
      <c r="A9" s="8"/>
      <c r="B9" s="9" t="str">
        <f>[10]И1!D8</f>
        <v>Период регулирования (i)-й</v>
      </c>
      <c r="C9" s="14">
        <f>[10]И1!E8</f>
        <v>2025</v>
      </c>
    </row>
    <row r="10" spans="1:3">
      <c r="A10" s="8"/>
      <c r="B10" s="9" t="str">
        <f>[10]И1!D9</f>
        <v>Период регулирования (i-1)-й</v>
      </c>
      <c r="C10" s="14">
        <f>[10]И1!E9</f>
        <v>2024</v>
      </c>
    </row>
    <row r="11" spans="1:3">
      <c r="A11" s="8"/>
      <c r="B11" s="9" t="str">
        <f>[10]И1!D10</f>
        <v>Период регулирования (i-2)-й</v>
      </c>
      <c r="C11" s="14">
        <f>[10]И1!E10</f>
        <v>2023</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5603.2185005090323</v>
      </c>
    </row>
    <row r="18" spans="1:3" ht="42.75">
      <c r="A18" s="22" t="s">
        <v>8</v>
      </c>
      <c r="B18" s="25" t="s">
        <v>9</v>
      </c>
      <c r="C18" s="26">
        <f>[10]С1!F12</f>
        <v>936.75943742446316</v>
      </c>
    </row>
    <row r="19" spans="1:3" ht="42.75">
      <c r="A19" s="22" t="s">
        <v>10</v>
      </c>
      <c r="B19" s="25" t="s">
        <v>11</v>
      </c>
      <c r="C19" s="26">
        <f>[10]С2!F12</f>
        <v>3049.1559439944872</v>
      </c>
    </row>
    <row r="20" spans="1:3" ht="30">
      <c r="A20" s="22" t="s">
        <v>12</v>
      </c>
      <c r="B20" s="25" t="s">
        <v>13</v>
      </c>
      <c r="C20" s="26">
        <f>[10]С3!F12</f>
        <v>913.01796764679773</v>
      </c>
    </row>
    <row r="21" spans="1:3" ht="42.75">
      <c r="A21" s="22" t="s">
        <v>14</v>
      </c>
      <c r="B21" s="25" t="s">
        <v>15</v>
      </c>
      <c r="C21" s="26">
        <f>[10]С4!F12</f>
        <v>594.41812202153835</v>
      </c>
    </row>
    <row r="22" spans="1:3" ht="30">
      <c r="A22" s="22" t="s">
        <v>16</v>
      </c>
      <c r="B22" s="25" t="s">
        <v>17</v>
      </c>
      <c r="C22" s="26">
        <f>[10]С5!F12</f>
        <v>109.86702942174574</v>
      </c>
    </row>
    <row r="23" spans="1:3" ht="43.5" thickBot="1">
      <c r="A23" s="27" t="s">
        <v>18</v>
      </c>
      <c r="B23" s="140" t="s">
        <v>19</v>
      </c>
      <c r="C23" s="28" t="str">
        <f>[10]С6!F12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[10]С1.1!E16</f>
        <v>5100</v>
      </c>
    </row>
    <row r="29" spans="1:3" ht="42.75">
      <c r="A29" s="22" t="s">
        <v>10</v>
      </c>
      <c r="B29" s="33" t="s">
        <v>22</v>
      </c>
      <c r="C29" s="34">
        <f>[10]С1.1!E27</f>
        <v>3379.13</v>
      </c>
    </row>
    <row r="30" spans="1:3" ht="17.25">
      <c r="A30" s="22" t="s">
        <v>12</v>
      </c>
      <c r="B30" s="33" t="s">
        <v>23</v>
      </c>
      <c r="C30" s="35">
        <f>[10]С1.1!E19</f>
        <v>1.4E-2</v>
      </c>
    </row>
    <row r="31" spans="1:3" ht="17.25">
      <c r="A31" s="22" t="s">
        <v>14</v>
      </c>
      <c r="B31" s="33" t="s">
        <v>24</v>
      </c>
      <c r="C31" s="35">
        <f>[10]С1.1!E20</f>
        <v>0.04</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45" t="s">
        <v>38</v>
      </c>
      <c r="C40" s="145"/>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38910.02669467502</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203708.97017230222</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1756.716714491545</v>
      </c>
    </row>
    <row r="63" spans="1:3" ht="17.25">
      <c r="A63" s="59" t="s">
        <v>83</v>
      </c>
      <c r="B63" s="53" t="s">
        <v>84</v>
      </c>
      <c r="C63" s="34">
        <f>[10]С2!F27</f>
        <v>0.25198620999999999</v>
      </c>
    </row>
    <row r="64" spans="1:3" ht="17.25">
      <c r="A64" s="59" t="s">
        <v>85</v>
      </c>
      <c r="B64" s="58" t="s">
        <v>86</v>
      </c>
      <c r="C64" s="62">
        <f>[10]С2!F28</f>
        <v>4200</v>
      </c>
    </row>
    <row r="65" spans="1:3" ht="42.75">
      <c r="A65" s="59" t="s">
        <v>87</v>
      </c>
      <c r="B65" s="33" t="s">
        <v>88</v>
      </c>
      <c r="C65" s="34">
        <f>[10]С2!F22</f>
        <v>42890.921752741691</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0.17804631770487722</v>
      </c>
    </row>
    <row r="80" spans="1:3" ht="30">
      <c r="A80" s="59" t="s">
        <v>116</v>
      </c>
      <c r="B80" s="53" t="s">
        <v>117</v>
      </c>
      <c r="C80" s="70">
        <f>[10]С2!F30</f>
        <v>0.1652189781021898</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[10]С3!F14</f>
        <v>14814.586916420485</v>
      </c>
    </row>
    <row r="86" spans="1:3" s="63" customFormat="1" ht="42.75">
      <c r="A86" s="77" t="s">
        <v>126</v>
      </c>
      <c r="B86" s="53" t="s">
        <v>127</v>
      </c>
      <c r="C86" s="78">
        <f>[10]С3!F15</f>
        <v>0.25</v>
      </c>
    </row>
    <row r="87" spans="1:3" s="63" customFormat="1" ht="14.25">
      <c r="A87" s="77" t="s">
        <v>128</v>
      </c>
      <c r="B87" s="79" t="s">
        <v>129</v>
      </c>
      <c r="C87" s="62">
        <f>[10]С3!F18</f>
        <v>15</v>
      </c>
    </row>
    <row r="88" spans="1:3" s="63" customFormat="1" ht="17.25">
      <c r="A88" s="77" t="s">
        <v>130</v>
      </c>
      <c r="B88" s="33" t="s">
        <v>131</v>
      </c>
      <c r="C88" s="34">
        <f>[10]С3!F19</f>
        <v>4187.478806422544</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5.270150143474635</v>
      </c>
    </row>
    <row r="92" spans="1:3" s="63" customFormat="1" ht="55.5">
      <c r="A92" s="77" t="s">
        <v>137</v>
      </c>
      <c r="B92" s="53" t="s">
        <v>138</v>
      </c>
      <c r="C92" s="80">
        <f>[10]С3!F23</f>
        <v>3.0000000000000001E-3</v>
      </c>
    </row>
    <row r="93" spans="1:3" s="63" customFormat="1" ht="27.75" thickBot="1">
      <c r="A93" s="81" t="s">
        <v>139</v>
      </c>
      <c r="B93" s="82" t="s">
        <v>140</v>
      </c>
      <c r="C93" s="83">
        <f>[10]С3!F24</f>
        <v>1756.716714491545</v>
      </c>
    </row>
    <row r="94" spans="1:3" ht="13.5" thickBot="1">
      <c r="A94" s="47"/>
      <c r="B94" s="75"/>
      <c r="C94" s="15"/>
    </row>
    <row r="95" spans="1:3" ht="30" customHeight="1">
      <c r="A95" s="84" t="s">
        <v>141</v>
      </c>
      <c r="B95" s="145" t="s">
        <v>142</v>
      </c>
      <c r="C95" s="145"/>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103.38378</v>
      </c>
    </row>
    <row r="108" spans="1:3" ht="25.5">
      <c r="A108" s="59" t="s">
        <v>167</v>
      </c>
      <c r="B108" s="53" t="s">
        <v>94</v>
      </c>
      <c r="C108" s="85">
        <f>[10]С4.3!E16</f>
        <v>0</v>
      </c>
    </row>
    <row r="109" spans="1:3" ht="25.5">
      <c r="A109" s="59" t="s">
        <v>168</v>
      </c>
      <c r="B109" s="53" t="s">
        <v>169</v>
      </c>
      <c r="C109" s="34">
        <f>[10]С4.3!E17</f>
        <v>28.42</v>
      </c>
    </row>
    <row r="110" spans="1:3" ht="38.25">
      <c r="A110" s="59" t="s">
        <v>170</v>
      </c>
      <c r="B110" s="53" t="s">
        <v>106</v>
      </c>
      <c r="C110" s="85">
        <f>[10]С4.3!E18</f>
        <v>0</v>
      </c>
    </row>
    <row r="111" spans="1:3">
      <c r="A111" s="59" t="s">
        <v>171</v>
      </c>
      <c r="B111" s="53" t="s">
        <v>172</v>
      </c>
      <c r="C111" s="34">
        <f>[10]С4.3!E19</f>
        <v>18.21</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2164.8316773434499</v>
      </c>
    </row>
    <row r="116" spans="1:3" ht="25.5">
      <c r="A116" s="59" t="s">
        <v>181</v>
      </c>
      <c r="B116" s="53" t="s">
        <v>182</v>
      </c>
      <c r="C116" s="34">
        <f>[10]С4!F28</f>
        <v>1662.6971408167815</v>
      </c>
    </row>
    <row r="117" spans="1:3" ht="42.75">
      <c r="A117" s="59" t="s">
        <v>183</v>
      </c>
      <c r="B117" s="53" t="s">
        <v>184</v>
      </c>
      <c r="C117" s="34">
        <f>[10]С4!F29</f>
        <v>502.13453652666817</v>
      </c>
    </row>
    <row r="118" spans="1:3" ht="30">
      <c r="A118" s="59" t="s">
        <v>185</v>
      </c>
      <c r="B118" s="39" t="s">
        <v>186</v>
      </c>
      <c r="C118" s="34">
        <f>[10]С4!F30</f>
        <v>2657.913804384013</v>
      </c>
    </row>
    <row r="119" spans="1:3" ht="42.75">
      <c r="A119" s="59" t="s">
        <v>187</v>
      </c>
      <c r="B119" s="86" t="s">
        <v>188</v>
      </c>
      <c r="C119" s="34">
        <f>[10]С4!F33</f>
        <v>1382.1519190236597</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[10]С2.5!$E$11</f>
        <v>-2.9000000000000026E-2</v>
      </c>
    </row>
    <row r="144" spans="1:3">
      <c r="A144" s="105"/>
      <c r="B144" s="110">
        <f>B143+1</f>
        <v>2021</v>
      </c>
      <c r="C144" s="111">
        <f>[10]С2.5!$F$11</f>
        <v>0.245</v>
      </c>
    </row>
    <row r="145" spans="1:3">
      <c r="A145" s="105"/>
      <c r="B145" s="110">
        <f t="shared" ref="B145:B208" si="0">B144+1</f>
        <v>2022</v>
      </c>
      <c r="C145" s="111">
        <f>[10]С2.5!$G$11</f>
        <v>0.114</v>
      </c>
    </row>
    <row r="146" spans="1:3" ht="13.5" thickBot="1">
      <c r="A146" s="105"/>
      <c r="B146" s="112">
        <f t="shared" si="0"/>
        <v>2023</v>
      </c>
      <c r="C146" s="113">
        <f>[10]С2.5!$H$11</f>
        <v>0.04</v>
      </c>
    </row>
    <row r="147" spans="1:3">
      <c r="A147" s="105"/>
      <c r="B147" s="114">
        <f t="shared" si="0"/>
        <v>2024</v>
      </c>
      <c r="C147" s="115">
        <f>[10]С2.5!$I$11</f>
        <v>0.11700000000000001</v>
      </c>
    </row>
    <row r="148" spans="1:3">
      <c r="A148" s="105"/>
      <c r="B148" s="110">
        <f t="shared" si="0"/>
        <v>2025</v>
      </c>
      <c r="C148" s="111">
        <f>[10]С2.5!$J$11</f>
        <v>6.0999999999999999E-2</v>
      </c>
    </row>
    <row r="149" spans="1:3" hidden="1">
      <c r="A149" s="105"/>
      <c r="B149" s="110">
        <f t="shared" si="0"/>
        <v>2026</v>
      </c>
      <c r="C149" s="111">
        <f>[10]С2.5!$K$11</f>
        <v>3.5813361771260002E-2</v>
      </c>
    </row>
    <row r="150" spans="1:3" hidden="1">
      <c r="A150" s="105"/>
      <c r="B150" s="110">
        <f t="shared" si="0"/>
        <v>2027</v>
      </c>
      <c r="C150" s="111">
        <f>[10]С2.5!$L$11</f>
        <v>3.2682303599220003E-2</v>
      </c>
    </row>
    <row r="151" spans="1:3" hidden="1">
      <c r="A151" s="105"/>
      <c r="B151" s="110">
        <f t="shared" si="0"/>
        <v>2028</v>
      </c>
      <c r="C151" s="111">
        <f>[10]С2.5!$M$11</f>
        <v>0</v>
      </c>
    </row>
    <row r="152" spans="1:3" hidden="1">
      <c r="A152" s="105"/>
      <c r="B152" s="110">
        <f t="shared" si="0"/>
        <v>2029</v>
      </c>
      <c r="C152" s="111">
        <f>[10]С2.5!$N$11</f>
        <v>0</v>
      </c>
    </row>
    <row r="153" spans="1:3" hidden="1">
      <c r="A153" s="105"/>
      <c r="B153" s="110">
        <f t="shared" si="0"/>
        <v>2030</v>
      </c>
      <c r="C153" s="111">
        <f>[10]С2.5!$O$11</f>
        <v>0</v>
      </c>
    </row>
    <row r="154" spans="1:3" hidden="1">
      <c r="A154" s="105"/>
      <c r="B154" s="110">
        <f t="shared" si="0"/>
        <v>2031</v>
      </c>
      <c r="C154" s="111">
        <f>[10]С2.5!$P$11</f>
        <v>0</v>
      </c>
    </row>
    <row r="155" spans="1:3" hidden="1">
      <c r="A155" s="89"/>
      <c r="B155" s="110">
        <f t="shared" si="0"/>
        <v>2032</v>
      </c>
      <c r="C155" s="111">
        <f>[10]С2.5!$Q$11</f>
        <v>0</v>
      </c>
    </row>
    <row r="156" spans="1:3" hidden="1">
      <c r="A156" s="89"/>
      <c r="B156" s="110">
        <f t="shared" si="0"/>
        <v>2033</v>
      </c>
      <c r="C156" s="111">
        <f>[10]С2.5!$R$11</f>
        <v>0</v>
      </c>
    </row>
    <row r="157" spans="1:3" hidden="1">
      <c r="B157" s="110">
        <f t="shared" si="0"/>
        <v>2034</v>
      </c>
      <c r="C157" s="111">
        <f>[10]С2.5!$S$11</f>
        <v>0</v>
      </c>
    </row>
    <row r="158" spans="1:3" hidden="1">
      <c r="B158" s="110">
        <f t="shared" si="0"/>
        <v>2035</v>
      </c>
      <c r="C158" s="111">
        <f>[10]С2.5!$T$11</f>
        <v>0</v>
      </c>
    </row>
    <row r="159" spans="1:3" hidden="1">
      <c r="B159" s="110">
        <f t="shared" si="0"/>
        <v>2036</v>
      </c>
      <c r="C159" s="111">
        <f>[10]С2.5!$U$11</f>
        <v>0</v>
      </c>
    </row>
    <row r="160" spans="1:3"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[11]И1!D13</f>
        <v>Субъект Российской Федерации</v>
      </c>
      <c r="C4" s="10" t="str">
        <f>[11]И1!E13</f>
        <v>Новосибирская область</v>
      </c>
    </row>
    <row r="5" spans="1:3">
      <c r="A5" s="8"/>
      <c r="B5" s="9" t="str">
        <f>[11]И1!D14</f>
        <v>Тип муниципального образования (выберите из списка)</v>
      </c>
      <c r="C5" s="10" t="str">
        <f>[11]И1!E14</f>
        <v>село Кайлы</v>
      </c>
    </row>
    <row r="6" spans="1:3">
      <c r="A6" s="8"/>
      <c r="B6" s="9" t="str">
        <f>IF([11]И1!E15="","",[11]И1!D15)</f>
        <v/>
      </c>
      <c r="C6" s="10" t="str">
        <f>IF([11]И1!E15="","",[11]И1!E15)</f>
        <v/>
      </c>
    </row>
    <row r="7" spans="1:3">
      <c r="A7" s="8"/>
      <c r="B7" s="9" t="str">
        <f>[11]И1!D16</f>
        <v>Код ОКТМО</v>
      </c>
      <c r="C7" s="11" t="str">
        <f>[11]И1!E16</f>
        <v>50638410101</v>
      </c>
    </row>
    <row r="8" spans="1:3">
      <c r="A8" s="8"/>
      <c r="B8" s="12" t="str">
        <f>[11]И1!D17</f>
        <v>Система теплоснабжения</v>
      </c>
      <c r="C8" s="13">
        <f>[11]И1!E17</f>
        <v>0</v>
      </c>
    </row>
    <row r="9" spans="1:3">
      <c r="A9" s="8"/>
      <c r="B9" s="9" t="str">
        <f>[11]И1!D8</f>
        <v>Период регулирования (i)-й</v>
      </c>
      <c r="C9" s="14">
        <f>[11]И1!E8</f>
        <v>2025</v>
      </c>
    </row>
    <row r="10" spans="1:3">
      <c r="A10" s="8"/>
      <c r="B10" s="9" t="str">
        <f>[11]И1!D9</f>
        <v>Период регулирования (i-1)-й</v>
      </c>
      <c r="C10" s="14">
        <f>[11]И1!E9</f>
        <v>2024</v>
      </c>
    </row>
    <row r="11" spans="1:3">
      <c r="A11" s="8"/>
      <c r="B11" s="9" t="str">
        <f>[11]И1!D10</f>
        <v>Период регулирования (i-2)-й</v>
      </c>
      <c r="C11" s="14">
        <f>[11]И1!E10</f>
        <v>2023</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5455.6296325154062</v>
      </c>
    </row>
    <row r="18" spans="1:3" ht="42.75">
      <c r="A18" s="22" t="s">
        <v>8</v>
      </c>
      <c r="B18" s="25" t="s">
        <v>9</v>
      </c>
      <c r="C18" s="26">
        <f>[11]С1!F12</f>
        <v>802.91250298356294</v>
      </c>
    </row>
    <row r="19" spans="1:3" ht="42.75">
      <c r="A19" s="22" t="s">
        <v>10</v>
      </c>
      <c r="B19" s="25" t="s">
        <v>11</v>
      </c>
      <c r="C19" s="26">
        <f>[11]С2!F12</f>
        <v>3049.1559439944872</v>
      </c>
    </row>
    <row r="20" spans="1:3" ht="30">
      <c r="A20" s="22" t="s">
        <v>12</v>
      </c>
      <c r="B20" s="25" t="s">
        <v>13</v>
      </c>
      <c r="C20" s="26">
        <f>[11]С3!F12</f>
        <v>913.01796764679773</v>
      </c>
    </row>
    <row r="21" spans="1:3" ht="42.75">
      <c r="A21" s="22" t="s">
        <v>14</v>
      </c>
      <c r="B21" s="25" t="s">
        <v>15</v>
      </c>
      <c r="C21" s="26">
        <f>[11]С4!F12</f>
        <v>583.57008784123684</v>
      </c>
    </row>
    <row r="22" spans="1:3" ht="30">
      <c r="A22" s="22" t="s">
        <v>16</v>
      </c>
      <c r="B22" s="25" t="s">
        <v>17</v>
      </c>
      <c r="C22" s="26">
        <f>[11]С5!F12</f>
        <v>106.9731300493217</v>
      </c>
    </row>
    <row r="23" spans="1:3" ht="43.5" thickBot="1">
      <c r="A23" s="27" t="s">
        <v>18</v>
      </c>
      <c r="B23" s="140"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[11]С1.1!E16</f>
        <v>5100</v>
      </c>
    </row>
    <row r="29" spans="1:3" ht="42.75">
      <c r="A29" s="22" t="s">
        <v>10</v>
      </c>
      <c r="B29" s="33" t="s">
        <v>22</v>
      </c>
      <c r="C29" s="34">
        <f>[11]С1.1!E27</f>
        <v>2896.31</v>
      </c>
    </row>
    <row r="30" spans="1:3" ht="17.25">
      <c r="A30" s="22" t="s">
        <v>12</v>
      </c>
      <c r="B30" s="33" t="s">
        <v>23</v>
      </c>
      <c r="C30" s="35">
        <f>[11]С1.1!E19</f>
        <v>1.4E-2</v>
      </c>
    </row>
    <row r="31" spans="1:3" ht="17.25">
      <c r="A31" s="22" t="s">
        <v>14</v>
      </c>
      <c r="B31" s="33" t="s">
        <v>24</v>
      </c>
      <c r="C31" s="35">
        <f>[11]С1.1!E20</f>
        <v>0.04</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45" t="s">
        <v>38</v>
      </c>
      <c r="C40" s="145"/>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38910.02669467502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203708.97017230222</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1756.716714491545</v>
      </c>
    </row>
    <row r="63" spans="1:3" ht="17.25">
      <c r="A63" s="59" t="s">
        <v>83</v>
      </c>
      <c r="B63" s="53" t="s">
        <v>84</v>
      </c>
      <c r="C63" s="34">
        <f>[11]С2!F27</f>
        <v>0.25198620999999999</v>
      </c>
    </row>
    <row r="64" spans="1:3" ht="17.25">
      <c r="A64" s="59" t="s">
        <v>85</v>
      </c>
      <c r="B64" s="58" t="s">
        <v>86</v>
      </c>
      <c r="C64" s="62">
        <f>[11]С2!F28</f>
        <v>4200</v>
      </c>
    </row>
    <row r="65" spans="1:3" ht="42.75">
      <c r="A65" s="59" t="s">
        <v>87</v>
      </c>
      <c r="B65" s="33" t="s">
        <v>88</v>
      </c>
      <c r="C65" s="34">
        <f>[11]С2!F22</f>
        <v>42890.921752741691</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0.17804631770487722</v>
      </c>
    </row>
    <row r="80" spans="1:3" ht="30">
      <c r="A80" s="59" t="s">
        <v>116</v>
      </c>
      <c r="B80" s="53" t="s">
        <v>117</v>
      </c>
      <c r="C80" s="70">
        <f>[11]С2!F30</f>
        <v>0.1652189781021898</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[11]С3!F14</f>
        <v>14814.586916420485</v>
      </c>
    </row>
    <row r="86" spans="1:3" s="63" customFormat="1" ht="42.75">
      <c r="A86" s="77" t="s">
        <v>126</v>
      </c>
      <c r="B86" s="53" t="s">
        <v>127</v>
      </c>
      <c r="C86" s="78">
        <f>[11]С3!F15</f>
        <v>0.25</v>
      </c>
    </row>
    <row r="87" spans="1:3" s="63" customFormat="1" ht="14.25">
      <c r="A87" s="77" t="s">
        <v>128</v>
      </c>
      <c r="B87" s="79" t="s">
        <v>129</v>
      </c>
      <c r="C87" s="62">
        <f>[11]С3!F18</f>
        <v>15</v>
      </c>
    </row>
    <row r="88" spans="1:3" s="63" customFormat="1" ht="17.25">
      <c r="A88" s="77" t="s">
        <v>130</v>
      </c>
      <c r="B88" s="33" t="s">
        <v>131</v>
      </c>
      <c r="C88" s="34">
        <f>[11]С3!F19</f>
        <v>4187.478806422544</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5.270150143474635</v>
      </c>
    </row>
    <row r="92" spans="1:3" s="63" customFormat="1" ht="55.5">
      <c r="A92" s="77" t="s">
        <v>137</v>
      </c>
      <c r="B92" s="53" t="s">
        <v>138</v>
      </c>
      <c r="C92" s="80">
        <f>[11]С3!F23</f>
        <v>3.0000000000000001E-3</v>
      </c>
    </row>
    <row r="93" spans="1:3" s="63" customFormat="1" ht="27.75" thickBot="1">
      <c r="A93" s="81" t="s">
        <v>139</v>
      </c>
      <c r="B93" s="82" t="s">
        <v>140</v>
      </c>
      <c r="C93" s="83">
        <f>[11]С3!F24</f>
        <v>1756.716714491545</v>
      </c>
    </row>
    <row r="94" spans="1:3" ht="13.5" thickBot="1">
      <c r="A94" s="47"/>
      <c r="B94" s="75"/>
      <c r="C94" s="15"/>
    </row>
    <row r="95" spans="1:3" ht="30" customHeight="1">
      <c r="A95" s="84" t="s">
        <v>141</v>
      </c>
      <c r="B95" s="145" t="s">
        <v>142</v>
      </c>
      <c r="C95" s="145"/>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85.720500000000001</v>
      </c>
    </row>
    <row r="108" spans="1:3" ht="25.5">
      <c r="A108" s="59" t="s">
        <v>167</v>
      </c>
      <c r="B108" s="53" t="s">
        <v>94</v>
      </c>
      <c r="C108" s="85">
        <f>[11]С4.3!E16</f>
        <v>0</v>
      </c>
    </row>
    <row r="109" spans="1:3" ht="25.5">
      <c r="A109" s="59" t="s">
        <v>168</v>
      </c>
      <c r="B109" s="53" t="s">
        <v>169</v>
      </c>
      <c r="C109" s="34">
        <f>[11]С4.3!E17</f>
        <v>23.06</v>
      </c>
    </row>
    <row r="110" spans="1:3" ht="38.25">
      <c r="A110" s="59" t="s">
        <v>170</v>
      </c>
      <c r="B110" s="53" t="s">
        <v>106</v>
      </c>
      <c r="C110" s="85">
        <f>[11]С4.3!E18</f>
        <v>0</v>
      </c>
    </row>
    <row r="111" spans="1:3">
      <c r="A111" s="59" t="s">
        <v>171</v>
      </c>
      <c r="B111" s="53" t="s">
        <v>172</v>
      </c>
      <c r="C111" s="34">
        <f>[11]С4.3!E19</f>
        <v>23.77</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2164.8316773434499</v>
      </c>
    </row>
    <row r="116" spans="1:3" ht="25.5">
      <c r="A116" s="59" t="s">
        <v>181</v>
      </c>
      <c r="B116" s="53" t="s">
        <v>182</v>
      </c>
      <c r="C116" s="34">
        <f>[11]С4!F28</f>
        <v>1662.6971408167815</v>
      </c>
    </row>
    <row r="117" spans="1:3" ht="42.75">
      <c r="A117" s="59" t="s">
        <v>183</v>
      </c>
      <c r="B117" s="53" t="s">
        <v>184</v>
      </c>
      <c r="C117" s="34">
        <f>[11]С4!F29</f>
        <v>502.13453652666817</v>
      </c>
    </row>
    <row r="118" spans="1:3" ht="30">
      <c r="A118" s="59" t="s">
        <v>185</v>
      </c>
      <c r="B118" s="39" t="s">
        <v>186</v>
      </c>
      <c r="C118" s="34">
        <f>[11]С4!F30</f>
        <v>2461.396766195614</v>
      </c>
    </row>
    <row r="119" spans="1:3" ht="42.75">
      <c r="A119" s="59" t="s">
        <v>187</v>
      </c>
      <c r="B119" s="86" t="s">
        <v>188</v>
      </c>
      <c r="C119" s="34">
        <f>[11]С4!F33</f>
        <v>1187.1008236403561</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0.04</v>
      </c>
    </row>
    <row r="147" spans="1:3">
      <c r="A147" s="105"/>
      <c r="B147" s="114">
        <f t="shared" si="0"/>
        <v>2024</v>
      </c>
      <c r="C147" s="115">
        <f>[11]С2.5!$I$11</f>
        <v>0.11700000000000001</v>
      </c>
    </row>
    <row r="148" spans="1:3">
      <c r="A148" s="105"/>
      <c r="B148" s="110">
        <f t="shared" si="0"/>
        <v>2025</v>
      </c>
      <c r="C148" s="111">
        <f>[11]С2.5!$J$11</f>
        <v>6.0999999999999999E-2</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0" width="9.140625" style="2"/>
    <col min="241" max="241" width="3.5703125" style="2" customWidth="1"/>
    <col min="242" max="242" width="96.85546875" style="2" customWidth="1"/>
    <col min="243" max="243" width="30.85546875" style="2" customWidth="1"/>
    <col min="244" max="244" width="12.5703125" style="2" customWidth="1"/>
    <col min="245" max="245" width="5.140625" style="2" customWidth="1"/>
    <col min="246" max="246" width="9.140625" style="2"/>
    <col min="247" max="247" width="4.85546875" style="2" customWidth="1"/>
    <col min="248" max="248" width="30.5703125" style="2" customWidth="1"/>
    <col min="249" max="249" width="33.85546875" style="2" customWidth="1"/>
    <col min="250" max="250" width="5.140625" style="2" customWidth="1"/>
    <col min="251" max="252" width="17.5703125" style="2" customWidth="1"/>
    <col min="253" max="496" width="9.140625" style="2"/>
    <col min="497" max="497" width="3.5703125" style="2" customWidth="1"/>
    <col min="498" max="498" width="96.85546875" style="2" customWidth="1"/>
    <col min="499" max="499" width="30.85546875" style="2" customWidth="1"/>
    <col min="500" max="500" width="12.5703125" style="2" customWidth="1"/>
    <col min="501" max="501" width="5.140625" style="2" customWidth="1"/>
    <col min="502" max="502" width="9.140625" style="2"/>
    <col min="503" max="503" width="4.85546875" style="2" customWidth="1"/>
    <col min="504" max="504" width="30.5703125" style="2" customWidth="1"/>
    <col min="505" max="505" width="33.85546875" style="2" customWidth="1"/>
    <col min="506" max="506" width="5.140625" style="2" customWidth="1"/>
    <col min="507" max="508" width="17.5703125" style="2" customWidth="1"/>
    <col min="509" max="752" width="9.140625" style="2"/>
    <col min="753" max="753" width="3.5703125" style="2" customWidth="1"/>
    <col min="754" max="754" width="96.85546875" style="2" customWidth="1"/>
    <col min="755" max="755" width="30.85546875" style="2" customWidth="1"/>
    <col min="756" max="756" width="12.5703125" style="2" customWidth="1"/>
    <col min="757" max="757" width="5.140625" style="2" customWidth="1"/>
    <col min="758" max="758" width="9.140625" style="2"/>
    <col min="759" max="759" width="4.85546875" style="2" customWidth="1"/>
    <col min="760" max="760" width="30.5703125" style="2" customWidth="1"/>
    <col min="761" max="761" width="33.85546875" style="2" customWidth="1"/>
    <col min="762" max="762" width="5.140625" style="2" customWidth="1"/>
    <col min="763" max="764" width="17.5703125" style="2" customWidth="1"/>
    <col min="765" max="1008" width="9.140625" style="2"/>
    <col min="1009" max="1009" width="3.5703125" style="2" customWidth="1"/>
    <col min="1010" max="1010" width="96.85546875" style="2" customWidth="1"/>
    <col min="1011" max="1011" width="30.85546875" style="2" customWidth="1"/>
    <col min="1012" max="1012" width="12.5703125" style="2" customWidth="1"/>
    <col min="1013" max="1013" width="5.140625" style="2" customWidth="1"/>
    <col min="1014" max="1014" width="9.140625" style="2"/>
    <col min="1015" max="1015" width="4.85546875" style="2" customWidth="1"/>
    <col min="1016" max="1016" width="30.5703125" style="2" customWidth="1"/>
    <col min="1017" max="1017" width="33.85546875" style="2" customWidth="1"/>
    <col min="1018" max="1018" width="5.140625" style="2" customWidth="1"/>
    <col min="1019" max="1020" width="17.5703125" style="2" customWidth="1"/>
    <col min="1021" max="1264" width="9.140625" style="2"/>
    <col min="1265" max="1265" width="3.5703125" style="2" customWidth="1"/>
    <col min="1266" max="1266" width="96.85546875" style="2" customWidth="1"/>
    <col min="1267" max="1267" width="30.85546875" style="2" customWidth="1"/>
    <col min="1268" max="1268" width="12.5703125" style="2" customWidth="1"/>
    <col min="1269" max="1269" width="5.140625" style="2" customWidth="1"/>
    <col min="1270" max="1270" width="9.140625" style="2"/>
    <col min="1271" max="1271" width="4.85546875" style="2" customWidth="1"/>
    <col min="1272" max="1272" width="30.5703125" style="2" customWidth="1"/>
    <col min="1273" max="1273" width="33.85546875" style="2" customWidth="1"/>
    <col min="1274" max="1274" width="5.140625" style="2" customWidth="1"/>
    <col min="1275" max="1276" width="17.5703125" style="2" customWidth="1"/>
    <col min="1277" max="1520" width="9.140625" style="2"/>
    <col min="1521" max="1521" width="3.5703125" style="2" customWidth="1"/>
    <col min="1522" max="1522" width="96.85546875" style="2" customWidth="1"/>
    <col min="1523" max="1523" width="30.85546875" style="2" customWidth="1"/>
    <col min="1524" max="1524" width="12.5703125" style="2" customWidth="1"/>
    <col min="1525" max="1525" width="5.140625" style="2" customWidth="1"/>
    <col min="1526" max="1526" width="9.140625" style="2"/>
    <col min="1527" max="1527" width="4.85546875" style="2" customWidth="1"/>
    <col min="1528" max="1528" width="30.5703125" style="2" customWidth="1"/>
    <col min="1529" max="1529" width="33.85546875" style="2" customWidth="1"/>
    <col min="1530" max="1530" width="5.140625" style="2" customWidth="1"/>
    <col min="1531" max="1532" width="17.5703125" style="2" customWidth="1"/>
    <col min="1533" max="1776" width="9.140625" style="2"/>
    <col min="1777" max="1777" width="3.5703125" style="2" customWidth="1"/>
    <col min="1778" max="1778" width="96.85546875" style="2" customWidth="1"/>
    <col min="1779" max="1779" width="30.85546875" style="2" customWidth="1"/>
    <col min="1780" max="1780" width="12.5703125" style="2" customWidth="1"/>
    <col min="1781" max="1781" width="5.140625" style="2" customWidth="1"/>
    <col min="1782" max="1782" width="9.140625" style="2"/>
    <col min="1783" max="1783" width="4.85546875" style="2" customWidth="1"/>
    <col min="1784" max="1784" width="30.5703125" style="2" customWidth="1"/>
    <col min="1785" max="1785" width="33.85546875" style="2" customWidth="1"/>
    <col min="1786" max="1786" width="5.140625" style="2" customWidth="1"/>
    <col min="1787" max="1788" width="17.5703125" style="2" customWidth="1"/>
    <col min="1789" max="2032" width="9.140625" style="2"/>
    <col min="2033" max="2033" width="3.5703125" style="2" customWidth="1"/>
    <col min="2034" max="2034" width="96.85546875" style="2" customWidth="1"/>
    <col min="2035" max="2035" width="30.85546875" style="2" customWidth="1"/>
    <col min="2036" max="2036" width="12.5703125" style="2" customWidth="1"/>
    <col min="2037" max="2037" width="5.140625" style="2" customWidth="1"/>
    <col min="2038" max="2038" width="9.140625" style="2"/>
    <col min="2039" max="2039" width="4.85546875" style="2" customWidth="1"/>
    <col min="2040" max="2040" width="30.5703125" style="2" customWidth="1"/>
    <col min="2041" max="2041" width="33.85546875" style="2" customWidth="1"/>
    <col min="2042" max="2042" width="5.140625" style="2" customWidth="1"/>
    <col min="2043" max="2044" width="17.5703125" style="2" customWidth="1"/>
    <col min="2045" max="2288" width="9.140625" style="2"/>
    <col min="2289" max="2289" width="3.5703125" style="2" customWidth="1"/>
    <col min="2290" max="2290" width="96.85546875" style="2" customWidth="1"/>
    <col min="2291" max="2291" width="30.85546875" style="2" customWidth="1"/>
    <col min="2292" max="2292" width="12.5703125" style="2" customWidth="1"/>
    <col min="2293" max="2293" width="5.140625" style="2" customWidth="1"/>
    <col min="2294" max="2294" width="9.140625" style="2"/>
    <col min="2295" max="2295" width="4.85546875" style="2" customWidth="1"/>
    <col min="2296" max="2296" width="30.5703125" style="2" customWidth="1"/>
    <col min="2297" max="2297" width="33.85546875" style="2" customWidth="1"/>
    <col min="2298" max="2298" width="5.140625" style="2" customWidth="1"/>
    <col min="2299" max="2300" width="17.5703125" style="2" customWidth="1"/>
    <col min="2301" max="2544" width="9.140625" style="2"/>
    <col min="2545" max="2545" width="3.5703125" style="2" customWidth="1"/>
    <col min="2546" max="2546" width="96.85546875" style="2" customWidth="1"/>
    <col min="2547" max="2547" width="30.85546875" style="2" customWidth="1"/>
    <col min="2548" max="2548" width="12.5703125" style="2" customWidth="1"/>
    <col min="2549" max="2549" width="5.140625" style="2" customWidth="1"/>
    <col min="2550" max="2550" width="9.140625" style="2"/>
    <col min="2551" max="2551" width="4.85546875" style="2" customWidth="1"/>
    <col min="2552" max="2552" width="30.5703125" style="2" customWidth="1"/>
    <col min="2553" max="2553" width="33.85546875" style="2" customWidth="1"/>
    <col min="2554" max="2554" width="5.140625" style="2" customWidth="1"/>
    <col min="2555" max="2556" width="17.5703125" style="2" customWidth="1"/>
    <col min="2557" max="2800" width="9.140625" style="2"/>
    <col min="2801" max="2801" width="3.5703125" style="2" customWidth="1"/>
    <col min="2802" max="2802" width="96.85546875" style="2" customWidth="1"/>
    <col min="2803" max="2803" width="30.85546875" style="2" customWidth="1"/>
    <col min="2804" max="2804" width="12.5703125" style="2" customWidth="1"/>
    <col min="2805" max="2805" width="5.140625" style="2" customWidth="1"/>
    <col min="2806" max="2806" width="9.140625" style="2"/>
    <col min="2807" max="2807" width="4.85546875" style="2" customWidth="1"/>
    <col min="2808" max="2808" width="30.5703125" style="2" customWidth="1"/>
    <col min="2809" max="2809" width="33.85546875" style="2" customWidth="1"/>
    <col min="2810" max="2810" width="5.140625" style="2" customWidth="1"/>
    <col min="2811" max="2812" width="17.5703125" style="2" customWidth="1"/>
    <col min="2813" max="3056" width="9.140625" style="2"/>
    <col min="3057" max="3057" width="3.5703125" style="2" customWidth="1"/>
    <col min="3058" max="3058" width="96.85546875" style="2" customWidth="1"/>
    <col min="3059" max="3059" width="30.85546875" style="2" customWidth="1"/>
    <col min="3060" max="3060" width="12.5703125" style="2" customWidth="1"/>
    <col min="3061" max="3061" width="5.140625" style="2" customWidth="1"/>
    <col min="3062" max="3062" width="9.140625" style="2"/>
    <col min="3063" max="3063" width="4.85546875" style="2" customWidth="1"/>
    <col min="3064" max="3064" width="30.5703125" style="2" customWidth="1"/>
    <col min="3065" max="3065" width="33.85546875" style="2" customWidth="1"/>
    <col min="3066" max="3066" width="5.140625" style="2" customWidth="1"/>
    <col min="3067" max="3068" width="17.5703125" style="2" customWidth="1"/>
    <col min="3069" max="3312" width="9.140625" style="2"/>
    <col min="3313" max="3313" width="3.5703125" style="2" customWidth="1"/>
    <col min="3314" max="3314" width="96.85546875" style="2" customWidth="1"/>
    <col min="3315" max="3315" width="30.85546875" style="2" customWidth="1"/>
    <col min="3316" max="3316" width="12.5703125" style="2" customWidth="1"/>
    <col min="3317" max="3317" width="5.140625" style="2" customWidth="1"/>
    <col min="3318" max="3318" width="9.140625" style="2"/>
    <col min="3319" max="3319" width="4.85546875" style="2" customWidth="1"/>
    <col min="3320" max="3320" width="30.5703125" style="2" customWidth="1"/>
    <col min="3321" max="3321" width="33.85546875" style="2" customWidth="1"/>
    <col min="3322" max="3322" width="5.140625" style="2" customWidth="1"/>
    <col min="3323" max="3324" width="17.5703125" style="2" customWidth="1"/>
    <col min="3325" max="3568" width="9.140625" style="2"/>
    <col min="3569" max="3569" width="3.5703125" style="2" customWidth="1"/>
    <col min="3570" max="3570" width="96.85546875" style="2" customWidth="1"/>
    <col min="3571" max="3571" width="30.85546875" style="2" customWidth="1"/>
    <col min="3572" max="3572" width="12.5703125" style="2" customWidth="1"/>
    <col min="3573" max="3573" width="5.140625" style="2" customWidth="1"/>
    <col min="3574" max="3574" width="9.140625" style="2"/>
    <col min="3575" max="3575" width="4.85546875" style="2" customWidth="1"/>
    <col min="3576" max="3576" width="30.5703125" style="2" customWidth="1"/>
    <col min="3577" max="3577" width="33.85546875" style="2" customWidth="1"/>
    <col min="3578" max="3578" width="5.140625" style="2" customWidth="1"/>
    <col min="3579" max="3580" width="17.5703125" style="2" customWidth="1"/>
    <col min="3581" max="3824" width="9.140625" style="2"/>
    <col min="3825" max="3825" width="3.5703125" style="2" customWidth="1"/>
    <col min="3826" max="3826" width="96.85546875" style="2" customWidth="1"/>
    <col min="3827" max="3827" width="30.85546875" style="2" customWidth="1"/>
    <col min="3828" max="3828" width="12.5703125" style="2" customWidth="1"/>
    <col min="3829" max="3829" width="5.140625" style="2" customWidth="1"/>
    <col min="3830" max="3830" width="9.140625" style="2"/>
    <col min="3831" max="3831" width="4.85546875" style="2" customWidth="1"/>
    <col min="3832" max="3832" width="30.5703125" style="2" customWidth="1"/>
    <col min="3833" max="3833" width="33.85546875" style="2" customWidth="1"/>
    <col min="3834" max="3834" width="5.140625" style="2" customWidth="1"/>
    <col min="3835" max="3836" width="17.5703125" style="2" customWidth="1"/>
    <col min="3837" max="4080" width="9.140625" style="2"/>
    <col min="4081" max="4081" width="3.5703125" style="2" customWidth="1"/>
    <col min="4082" max="4082" width="96.85546875" style="2" customWidth="1"/>
    <col min="4083" max="4083" width="30.85546875" style="2" customWidth="1"/>
    <col min="4084" max="4084" width="12.5703125" style="2" customWidth="1"/>
    <col min="4085" max="4085" width="5.140625" style="2" customWidth="1"/>
    <col min="4086" max="4086" width="9.140625" style="2"/>
    <col min="4087" max="4087" width="4.85546875" style="2" customWidth="1"/>
    <col min="4088" max="4088" width="30.5703125" style="2" customWidth="1"/>
    <col min="4089" max="4089" width="33.85546875" style="2" customWidth="1"/>
    <col min="4090" max="4090" width="5.140625" style="2" customWidth="1"/>
    <col min="4091" max="4092" width="17.5703125" style="2" customWidth="1"/>
    <col min="4093" max="4336" width="9.140625" style="2"/>
    <col min="4337" max="4337" width="3.5703125" style="2" customWidth="1"/>
    <col min="4338" max="4338" width="96.85546875" style="2" customWidth="1"/>
    <col min="4339" max="4339" width="30.85546875" style="2" customWidth="1"/>
    <col min="4340" max="4340" width="12.5703125" style="2" customWidth="1"/>
    <col min="4341" max="4341" width="5.140625" style="2" customWidth="1"/>
    <col min="4342" max="4342" width="9.140625" style="2"/>
    <col min="4343" max="4343" width="4.85546875" style="2" customWidth="1"/>
    <col min="4344" max="4344" width="30.5703125" style="2" customWidth="1"/>
    <col min="4345" max="4345" width="33.85546875" style="2" customWidth="1"/>
    <col min="4346" max="4346" width="5.140625" style="2" customWidth="1"/>
    <col min="4347" max="4348" width="17.5703125" style="2" customWidth="1"/>
    <col min="4349" max="4592" width="9.140625" style="2"/>
    <col min="4593" max="4593" width="3.5703125" style="2" customWidth="1"/>
    <col min="4594" max="4594" width="96.85546875" style="2" customWidth="1"/>
    <col min="4595" max="4595" width="30.85546875" style="2" customWidth="1"/>
    <col min="4596" max="4596" width="12.5703125" style="2" customWidth="1"/>
    <col min="4597" max="4597" width="5.140625" style="2" customWidth="1"/>
    <col min="4598" max="4598" width="9.140625" style="2"/>
    <col min="4599" max="4599" width="4.85546875" style="2" customWidth="1"/>
    <col min="4600" max="4600" width="30.5703125" style="2" customWidth="1"/>
    <col min="4601" max="4601" width="33.85546875" style="2" customWidth="1"/>
    <col min="4602" max="4602" width="5.140625" style="2" customWidth="1"/>
    <col min="4603" max="4604" width="17.5703125" style="2" customWidth="1"/>
    <col min="4605" max="4848" width="9.140625" style="2"/>
    <col min="4849" max="4849" width="3.5703125" style="2" customWidth="1"/>
    <col min="4850" max="4850" width="96.85546875" style="2" customWidth="1"/>
    <col min="4851" max="4851" width="30.85546875" style="2" customWidth="1"/>
    <col min="4852" max="4852" width="12.5703125" style="2" customWidth="1"/>
    <col min="4853" max="4853" width="5.140625" style="2" customWidth="1"/>
    <col min="4854" max="4854" width="9.140625" style="2"/>
    <col min="4855" max="4855" width="4.85546875" style="2" customWidth="1"/>
    <col min="4856" max="4856" width="30.5703125" style="2" customWidth="1"/>
    <col min="4857" max="4857" width="33.85546875" style="2" customWidth="1"/>
    <col min="4858" max="4858" width="5.140625" style="2" customWidth="1"/>
    <col min="4859" max="4860" width="17.5703125" style="2" customWidth="1"/>
    <col min="4861" max="5104" width="9.140625" style="2"/>
    <col min="5105" max="5105" width="3.5703125" style="2" customWidth="1"/>
    <col min="5106" max="5106" width="96.85546875" style="2" customWidth="1"/>
    <col min="5107" max="5107" width="30.85546875" style="2" customWidth="1"/>
    <col min="5108" max="5108" width="12.5703125" style="2" customWidth="1"/>
    <col min="5109" max="5109" width="5.140625" style="2" customWidth="1"/>
    <col min="5110" max="5110" width="9.140625" style="2"/>
    <col min="5111" max="5111" width="4.85546875" style="2" customWidth="1"/>
    <col min="5112" max="5112" width="30.5703125" style="2" customWidth="1"/>
    <col min="5113" max="5113" width="33.85546875" style="2" customWidth="1"/>
    <col min="5114" max="5114" width="5.140625" style="2" customWidth="1"/>
    <col min="5115" max="5116" width="17.5703125" style="2" customWidth="1"/>
    <col min="5117" max="5360" width="9.140625" style="2"/>
    <col min="5361" max="5361" width="3.5703125" style="2" customWidth="1"/>
    <col min="5362" max="5362" width="96.85546875" style="2" customWidth="1"/>
    <col min="5363" max="5363" width="30.85546875" style="2" customWidth="1"/>
    <col min="5364" max="5364" width="12.5703125" style="2" customWidth="1"/>
    <col min="5365" max="5365" width="5.140625" style="2" customWidth="1"/>
    <col min="5366" max="5366" width="9.140625" style="2"/>
    <col min="5367" max="5367" width="4.85546875" style="2" customWidth="1"/>
    <col min="5368" max="5368" width="30.5703125" style="2" customWidth="1"/>
    <col min="5369" max="5369" width="33.85546875" style="2" customWidth="1"/>
    <col min="5370" max="5370" width="5.140625" style="2" customWidth="1"/>
    <col min="5371" max="5372" width="17.5703125" style="2" customWidth="1"/>
    <col min="5373" max="5616" width="9.140625" style="2"/>
    <col min="5617" max="5617" width="3.5703125" style="2" customWidth="1"/>
    <col min="5618" max="5618" width="96.85546875" style="2" customWidth="1"/>
    <col min="5619" max="5619" width="30.85546875" style="2" customWidth="1"/>
    <col min="5620" max="5620" width="12.5703125" style="2" customWidth="1"/>
    <col min="5621" max="5621" width="5.140625" style="2" customWidth="1"/>
    <col min="5622" max="5622" width="9.140625" style="2"/>
    <col min="5623" max="5623" width="4.85546875" style="2" customWidth="1"/>
    <col min="5624" max="5624" width="30.5703125" style="2" customWidth="1"/>
    <col min="5625" max="5625" width="33.85546875" style="2" customWidth="1"/>
    <col min="5626" max="5626" width="5.140625" style="2" customWidth="1"/>
    <col min="5627" max="5628" width="17.5703125" style="2" customWidth="1"/>
    <col min="5629" max="5872" width="9.140625" style="2"/>
    <col min="5873" max="5873" width="3.5703125" style="2" customWidth="1"/>
    <col min="5874" max="5874" width="96.85546875" style="2" customWidth="1"/>
    <col min="5875" max="5875" width="30.85546875" style="2" customWidth="1"/>
    <col min="5876" max="5876" width="12.5703125" style="2" customWidth="1"/>
    <col min="5877" max="5877" width="5.140625" style="2" customWidth="1"/>
    <col min="5878" max="5878" width="9.140625" style="2"/>
    <col min="5879" max="5879" width="4.85546875" style="2" customWidth="1"/>
    <col min="5880" max="5880" width="30.5703125" style="2" customWidth="1"/>
    <col min="5881" max="5881" width="33.85546875" style="2" customWidth="1"/>
    <col min="5882" max="5882" width="5.140625" style="2" customWidth="1"/>
    <col min="5883" max="5884" width="17.5703125" style="2" customWidth="1"/>
    <col min="5885" max="6128" width="9.140625" style="2"/>
    <col min="6129" max="6129" width="3.5703125" style="2" customWidth="1"/>
    <col min="6130" max="6130" width="96.85546875" style="2" customWidth="1"/>
    <col min="6131" max="6131" width="30.85546875" style="2" customWidth="1"/>
    <col min="6132" max="6132" width="12.5703125" style="2" customWidth="1"/>
    <col min="6133" max="6133" width="5.140625" style="2" customWidth="1"/>
    <col min="6134" max="6134" width="9.140625" style="2"/>
    <col min="6135" max="6135" width="4.85546875" style="2" customWidth="1"/>
    <col min="6136" max="6136" width="30.5703125" style="2" customWidth="1"/>
    <col min="6137" max="6137" width="33.85546875" style="2" customWidth="1"/>
    <col min="6138" max="6138" width="5.140625" style="2" customWidth="1"/>
    <col min="6139" max="6140" width="17.5703125" style="2" customWidth="1"/>
    <col min="6141" max="6384" width="9.140625" style="2"/>
    <col min="6385" max="6385" width="3.5703125" style="2" customWidth="1"/>
    <col min="6386" max="6386" width="96.85546875" style="2" customWidth="1"/>
    <col min="6387" max="6387" width="30.85546875" style="2" customWidth="1"/>
    <col min="6388" max="6388" width="12.5703125" style="2" customWidth="1"/>
    <col min="6389" max="6389" width="5.140625" style="2" customWidth="1"/>
    <col min="6390" max="6390" width="9.140625" style="2"/>
    <col min="6391" max="6391" width="4.85546875" style="2" customWidth="1"/>
    <col min="6392" max="6392" width="30.5703125" style="2" customWidth="1"/>
    <col min="6393" max="6393" width="33.85546875" style="2" customWidth="1"/>
    <col min="6394" max="6394" width="5.140625" style="2" customWidth="1"/>
    <col min="6395" max="6396" width="17.5703125" style="2" customWidth="1"/>
    <col min="6397" max="6640" width="9.140625" style="2"/>
    <col min="6641" max="6641" width="3.5703125" style="2" customWidth="1"/>
    <col min="6642" max="6642" width="96.85546875" style="2" customWidth="1"/>
    <col min="6643" max="6643" width="30.85546875" style="2" customWidth="1"/>
    <col min="6644" max="6644" width="12.5703125" style="2" customWidth="1"/>
    <col min="6645" max="6645" width="5.140625" style="2" customWidth="1"/>
    <col min="6646" max="6646" width="9.140625" style="2"/>
    <col min="6647" max="6647" width="4.85546875" style="2" customWidth="1"/>
    <col min="6648" max="6648" width="30.5703125" style="2" customWidth="1"/>
    <col min="6649" max="6649" width="33.85546875" style="2" customWidth="1"/>
    <col min="6650" max="6650" width="5.140625" style="2" customWidth="1"/>
    <col min="6651" max="6652" width="17.5703125" style="2" customWidth="1"/>
    <col min="6653" max="6896" width="9.140625" style="2"/>
    <col min="6897" max="6897" width="3.5703125" style="2" customWidth="1"/>
    <col min="6898" max="6898" width="96.85546875" style="2" customWidth="1"/>
    <col min="6899" max="6899" width="30.85546875" style="2" customWidth="1"/>
    <col min="6900" max="6900" width="12.5703125" style="2" customWidth="1"/>
    <col min="6901" max="6901" width="5.140625" style="2" customWidth="1"/>
    <col min="6902" max="6902" width="9.140625" style="2"/>
    <col min="6903" max="6903" width="4.85546875" style="2" customWidth="1"/>
    <col min="6904" max="6904" width="30.5703125" style="2" customWidth="1"/>
    <col min="6905" max="6905" width="33.85546875" style="2" customWidth="1"/>
    <col min="6906" max="6906" width="5.140625" style="2" customWidth="1"/>
    <col min="6907" max="6908" width="17.5703125" style="2" customWidth="1"/>
    <col min="6909" max="7152" width="9.140625" style="2"/>
    <col min="7153" max="7153" width="3.5703125" style="2" customWidth="1"/>
    <col min="7154" max="7154" width="96.85546875" style="2" customWidth="1"/>
    <col min="7155" max="7155" width="30.85546875" style="2" customWidth="1"/>
    <col min="7156" max="7156" width="12.5703125" style="2" customWidth="1"/>
    <col min="7157" max="7157" width="5.140625" style="2" customWidth="1"/>
    <col min="7158" max="7158" width="9.140625" style="2"/>
    <col min="7159" max="7159" width="4.85546875" style="2" customWidth="1"/>
    <col min="7160" max="7160" width="30.5703125" style="2" customWidth="1"/>
    <col min="7161" max="7161" width="33.85546875" style="2" customWidth="1"/>
    <col min="7162" max="7162" width="5.140625" style="2" customWidth="1"/>
    <col min="7163" max="7164" width="17.5703125" style="2" customWidth="1"/>
    <col min="7165" max="7408" width="9.140625" style="2"/>
    <col min="7409" max="7409" width="3.5703125" style="2" customWidth="1"/>
    <col min="7410" max="7410" width="96.85546875" style="2" customWidth="1"/>
    <col min="7411" max="7411" width="30.85546875" style="2" customWidth="1"/>
    <col min="7412" max="7412" width="12.5703125" style="2" customWidth="1"/>
    <col min="7413" max="7413" width="5.140625" style="2" customWidth="1"/>
    <col min="7414" max="7414" width="9.140625" style="2"/>
    <col min="7415" max="7415" width="4.85546875" style="2" customWidth="1"/>
    <col min="7416" max="7416" width="30.5703125" style="2" customWidth="1"/>
    <col min="7417" max="7417" width="33.85546875" style="2" customWidth="1"/>
    <col min="7418" max="7418" width="5.140625" style="2" customWidth="1"/>
    <col min="7419" max="7420" width="17.5703125" style="2" customWidth="1"/>
    <col min="7421" max="7664" width="9.140625" style="2"/>
    <col min="7665" max="7665" width="3.5703125" style="2" customWidth="1"/>
    <col min="7666" max="7666" width="96.85546875" style="2" customWidth="1"/>
    <col min="7667" max="7667" width="30.85546875" style="2" customWidth="1"/>
    <col min="7668" max="7668" width="12.5703125" style="2" customWidth="1"/>
    <col min="7669" max="7669" width="5.140625" style="2" customWidth="1"/>
    <col min="7670" max="7670" width="9.140625" style="2"/>
    <col min="7671" max="7671" width="4.85546875" style="2" customWidth="1"/>
    <col min="7672" max="7672" width="30.5703125" style="2" customWidth="1"/>
    <col min="7673" max="7673" width="33.85546875" style="2" customWidth="1"/>
    <col min="7674" max="7674" width="5.140625" style="2" customWidth="1"/>
    <col min="7675" max="7676" width="17.5703125" style="2" customWidth="1"/>
    <col min="7677" max="7920" width="9.140625" style="2"/>
    <col min="7921" max="7921" width="3.5703125" style="2" customWidth="1"/>
    <col min="7922" max="7922" width="96.85546875" style="2" customWidth="1"/>
    <col min="7923" max="7923" width="30.85546875" style="2" customWidth="1"/>
    <col min="7924" max="7924" width="12.5703125" style="2" customWidth="1"/>
    <col min="7925" max="7925" width="5.140625" style="2" customWidth="1"/>
    <col min="7926" max="7926" width="9.140625" style="2"/>
    <col min="7927" max="7927" width="4.85546875" style="2" customWidth="1"/>
    <col min="7928" max="7928" width="30.5703125" style="2" customWidth="1"/>
    <col min="7929" max="7929" width="33.85546875" style="2" customWidth="1"/>
    <col min="7930" max="7930" width="5.140625" style="2" customWidth="1"/>
    <col min="7931" max="7932" width="17.5703125" style="2" customWidth="1"/>
    <col min="7933" max="8176" width="9.140625" style="2"/>
    <col min="8177" max="8177" width="3.5703125" style="2" customWidth="1"/>
    <col min="8178" max="8178" width="96.85546875" style="2" customWidth="1"/>
    <col min="8179" max="8179" width="30.85546875" style="2" customWidth="1"/>
    <col min="8180" max="8180" width="12.5703125" style="2" customWidth="1"/>
    <col min="8181" max="8181" width="5.140625" style="2" customWidth="1"/>
    <col min="8182" max="8182" width="9.140625" style="2"/>
    <col min="8183" max="8183" width="4.85546875" style="2" customWidth="1"/>
    <col min="8184" max="8184" width="30.5703125" style="2" customWidth="1"/>
    <col min="8185" max="8185" width="33.85546875" style="2" customWidth="1"/>
    <col min="8186" max="8186" width="5.140625" style="2" customWidth="1"/>
    <col min="8187" max="8188" width="17.5703125" style="2" customWidth="1"/>
    <col min="8189" max="8432" width="9.140625" style="2"/>
    <col min="8433" max="8433" width="3.5703125" style="2" customWidth="1"/>
    <col min="8434" max="8434" width="96.85546875" style="2" customWidth="1"/>
    <col min="8435" max="8435" width="30.85546875" style="2" customWidth="1"/>
    <col min="8436" max="8436" width="12.5703125" style="2" customWidth="1"/>
    <col min="8437" max="8437" width="5.140625" style="2" customWidth="1"/>
    <col min="8438" max="8438" width="9.140625" style="2"/>
    <col min="8439" max="8439" width="4.85546875" style="2" customWidth="1"/>
    <col min="8440" max="8440" width="30.5703125" style="2" customWidth="1"/>
    <col min="8441" max="8441" width="33.85546875" style="2" customWidth="1"/>
    <col min="8442" max="8442" width="5.140625" style="2" customWidth="1"/>
    <col min="8443" max="8444" width="17.5703125" style="2" customWidth="1"/>
    <col min="8445" max="8688" width="9.140625" style="2"/>
    <col min="8689" max="8689" width="3.5703125" style="2" customWidth="1"/>
    <col min="8690" max="8690" width="96.85546875" style="2" customWidth="1"/>
    <col min="8691" max="8691" width="30.85546875" style="2" customWidth="1"/>
    <col min="8692" max="8692" width="12.5703125" style="2" customWidth="1"/>
    <col min="8693" max="8693" width="5.140625" style="2" customWidth="1"/>
    <col min="8694" max="8694" width="9.140625" style="2"/>
    <col min="8695" max="8695" width="4.85546875" style="2" customWidth="1"/>
    <col min="8696" max="8696" width="30.5703125" style="2" customWidth="1"/>
    <col min="8697" max="8697" width="33.85546875" style="2" customWidth="1"/>
    <col min="8698" max="8698" width="5.140625" style="2" customWidth="1"/>
    <col min="8699" max="8700" width="17.5703125" style="2" customWidth="1"/>
    <col min="8701" max="8944" width="9.140625" style="2"/>
    <col min="8945" max="8945" width="3.5703125" style="2" customWidth="1"/>
    <col min="8946" max="8946" width="96.85546875" style="2" customWidth="1"/>
    <col min="8947" max="8947" width="30.85546875" style="2" customWidth="1"/>
    <col min="8948" max="8948" width="12.5703125" style="2" customWidth="1"/>
    <col min="8949" max="8949" width="5.140625" style="2" customWidth="1"/>
    <col min="8950" max="8950" width="9.140625" style="2"/>
    <col min="8951" max="8951" width="4.85546875" style="2" customWidth="1"/>
    <col min="8952" max="8952" width="30.5703125" style="2" customWidth="1"/>
    <col min="8953" max="8953" width="33.85546875" style="2" customWidth="1"/>
    <col min="8954" max="8954" width="5.140625" style="2" customWidth="1"/>
    <col min="8955" max="8956" width="17.5703125" style="2" customWidth="1"/>
    <col min="8957" max="9200" width="9.140625" style="2"/>
    <col min="9201" max="9201" width="3.5703125" style="2" customWidth="1"/>
    <col min="9202" max="9202" width="96.85546875" style="2" customWidth="1"/>
    <col min="9203" max="9203" width="30.85546875" style="2" customWidth="1"/>
    <col min="9204" max="9204" width="12.5703125" style="2" customWidth="1"/>
    <col min="9205" max="9205" width="5.140625" style="2" customWidth="1"/>
    <col min="9206" max="9206" width="9.140625" style="2"/>
    <col min="9207" max="9207" width="4.85546875" style="2" customWidth="1"/>
    <col min="9208" max="9208" width="30.5703125" style="2" customWidth="1"/>
    <col min="9209" max="9209" width="33.85546875" style="2" customWidth="1"/>
    <col min="9210" max="9210" width="5.140625" style="2" customWidth="1"/>
    <col min="9211" max="9212" width="17.5703125" style="2" customWidth="1"/>
    <col min="9213" max="9456" width="9.140625" style="2"/>
    <col min="9457" max="9457" width="3.5703125" style="2" customWidth="1"/>
    <col min="9458" max="9458" width="96.85546875" style="2" customWidth="1"/>
    <col min="9459" max="9459" width="30.85546875" style="2" customWidth="1"/>
    <col min="9460" max="9460" width="12.5703125" style="2" customWidth="1"/>
    <col min="9461" max="9461" width="5.140625" style="2" customWidth="1"/>
    <col min="9462" max="9462" width="9.140625" style="2"/>
    <col min="9463" max="9463" width="4.85546875" style="2" customWidth="1"/>
    <col min="9464" max="9464" width="30.5703125" style="2" customWidth="1"/>
    <col min="9465" max="9465" width="33.85546875" style="2" customWidth="1"/>
    <col min="9466" max="9466" width="5.140625" style="2" customWidth="1"/>
    <col min="9467" max="9468" width="17.5703125" style="2" customWidth="1"/>
    <col min="9469" max="9712" width="9.140625" style="2"/>
    <col min="9713" max="9713" width="3.5703125" style="2" customWidth="1"/>
    <col min="9714" max="9714" width="96.85546875" style="2" customWidth="1"/>
    <col min="9715" max="9715" width="30.85546875" style="2" customWidth="1"/>
    <col min="9716" max="9716" width="12.5703125" style="2" customWidth="1"/>
    <col min="9717" max="9717" width="5.140625" style="2" customWidth="1"/>
    <col min="9718" max="9718" width="9.140625" style="2"/>
    <col min="9719" max="9719" width="4.85546875" style="2" customWidth="1"/>
    <col min="9720" max="9720" width="30.5703125" style="2" customWidth="1"/>
    <col min="9721" max="9721" width="33.85546875" style="2" customWidth="1"/>
    <col min="9722" max="9722" width="5.140625" style="2" customWidth="1"/>
    <col min="9723" max="9724" width="17.5703125" style="2" customWidth="1"/>
    <col min="9725" max="9968" width="9.140625" style="2"/>
    <col min="9969" max="9969" width="3.5703125" style="2" customWidth="1"/>
    <col min="9970" max="9970" width="96.85546875" style="2" customWidth="1"/>
    <col min="9971" max="9971" width="30.85546875" style="2" customWidth="1"/>
    <col min="9972" max="9972" width="12.5703125" style="2" customWidth="1"/>
    <col min="9973" max="9973" width="5.140625" style="2" customWidth="1"/>
    <col min="9974" max="9974" width="9.140625" style="2"/>
    <col min="9975" max="9975" width="4.85546875" style="2" customWidth="1"/>
    <col min="9976" max="9976" width="30.5703125" style="2" customWidth="1"/>
    <col min="9977" max="9977" width="33.85546875" style="2" customWidth="1"/>
    <col min="9978" max="9978" width="5.140625" style="2" customWidth="1"/>
    <col min="9979" max="9980" width="17.5703125" style="2" customWidth="1"/>
    <col min="9981" max="10224" width="9.140625" style="2"/>
    <col min="10225" max="10225" width="3.5703125" style="2" customWidth="1"/>
    <col min="10226" max="10226" width="96.85546875" style="2" customWidth="1"/>
    <col min="10227" max="10227" width="30.85546875" style="2" customWidth="1"/>
    <col min="10228" max="10228" width="12.5703125" style="2" customWidth="1"/>
    <col min="10229" max="10229" width="5.140625" style="2" customWidth="1"/>
    <col min="10230" max="10230" width="9.140625" style="2"/>
    <col min="10231" max="10231" width="4.85546875" style="2" customWidth="1"/>
    <col min="10232" max="10232" width="30.5703125" style="2" customWidth="1"/>
    <col min="10233" max="10233" width="33.85546875" style="2" customWidth="1"/>
    <col min="10234" max="10234" width="5.140625" style="2" customWidth="1"/>
    <col min="10235" max="10236" width="17.5703125" style="2" customWidth="1"/>
    <col min="10237" max="10480" width="9.140625" style="2"/>
    <col min="10481" max="10481" width="3.5703125" style="2" customWidth="1"/>
    <col min="10482" max="10482" width="96.85546875" style="2" customWidth="1"/>
    <col min="10483" max="10483" width="30.85546875" style="2" customWidth="1"/>
    <col min="10484" max="10484" width="12.5703125" style="2" customWidth="1"/>
    <col min="10485" max="10485" width="5.140625" style="2" customWidth="1"/>
    <col min="10486" max="10486" width="9.140625" style="2"/>
    <col min="10487" max="10487" width="4.85546875" style="2" customWidth="1"/>
    <col min="10488" max="10488" width="30.5703125" style="2" customWidth="1"/>
    <col min="10489" max="10489" width="33.85546875" style="2" customWidth="1"/>
    <col min="10490" max="10490" width="5.140625" style="2" customWidth="1"/>
    <col min="10491" max="10492" width="17.5703125" style="2" customWidth="1"/>
    <col min="10493" max="10736" width="9.140625" style="2"/>
    <col min="10737" max="10737" width="3.5703125" style="2" customWidth="1"/>
    <col min="10738" max="10738" width="96.85546875" style="2" customWidth="1"/>
    <col min="10739" max="10739" width="30.85546875" style="2" customWidth="1"/>
    <col min="10740" max="10740" width="12.5703125" style="2" customWidth="1"/>
    <col min="10741" max="10741" width="5.140625" style="2" customWidth="1"/>
    <col min="10742" max="10742" width="9.140625" style="2"/>
    <col min="10743" max="10743" width="4.85546875" style="2" customWidth="1"/>
    <col min="10744" max="10744" width="30.5703125" style="2" customWidth="1"/>
    <col min="10745" max="10745" width="33.85546875" style="2" customWidth="1"/>
    <col min="10746" max="10746" width="5.140625" style="2" customWidth="1"/>
    <col min="10747" max="10748" width="17.5703125" style="2" customWidth="1"/>
    <col min="10749" max="10992" width="9.140625" style="2"/>
    <col min="10993" max="10993" width="3.5703125" style="2" customWidth="1"/>
    <col min="10994" max="10994" width="96.85546875" style="2" customWidth="1"/>
    <col min="10995" max="10995" width="30.85546875" style="2" customWidth="1"/>
    <col min="10996" max="10996" width="12.5703125" style="2" customWidth="1"/>
    <col min="10997" max="10997" width="5.140625" style="2" customWidth="1"/>
    <col min="10998" max="10998" width="9.140625" style="2"/>
    <col min="10999" max="10999" width="4.85546875" style="2" customWidth="1"/>
    <col min="11000" max="11000" width="30.5703125" style="2" customWidth="1"/>
    <col min="11001" max="11001" width="33.85546875" style="2" customWidth="1"/>
    <col min="11002" max="11002" width="5.140625" style="2" customWidth="1"/>
    <col min="11003" max="11004" width="17.5703125" style="2" customWidth="1"/>
    <col min="11005" max="11248" width="9.140625" style="2"/>
    <col min="11249" max="11249" width="3.5703125" style="2" customWidth="1"/>
    <col min="11250" max="11250" width="96.85546875" style="2" customWidth="1"/>
    <col min="11251" max="11251" width="30.85546875" style="2" customWidth="1"/>
    <col min="11252" max="11252" width="12.5703125" style="2" customWidth="1"/>
    <col min="11253" max="11253" width="5.140625" style="2" customWidth="1"/>
    <col min="11254" max="11254" width="9.140625" style="2"/>
    <col min="11255" max="11255" width="4.85546875" style="2" customWidth="1"/>
    <col min="11256" max="11256" width="30.5703125" style="2" customWidth="1"/>
    <col min="11257" max="11257" width="33.85546875" style="2" customWidth="1"/>
    <col min="11258" max="11258" width="5.140625" style="2" customWidth="1"/>
    <col min="11259" max="11260" width="17.5703125" style="2" customWidth="1"/>
    <col min="11261" max="11504" width="9.140625" style="2"/>
    <col min="11505" max="11505" width="3.5703125" style="2" customWidth="1"/>
    <col min="11506" max="11506" width="96.85546875" style="2" customWidth="1"/>
    <col min="11507" max="11507" width="30.85546875" style="2" customWidth="1"/>
    <col min="11508" max="11508" width="12.5703125" style="2" customWidth="1"/>
    <col min="11509" max="11509" width="5.140625" style="2" customWidth="1"/>
    <col min="11510" max="11510" width="9.140625" style="2"/>
    <col min="11511" max="11511" width="4.85546875" style="2" customWidth="1"/>
    <col min="11512" max="11512" width="30.5703125" style="2" customWidth="1"/>
    <col min="11513" max="11513" width="33.85546875" style="2" customWidth="1"/>
    <col min="11514" max="11514" width="5.140625" style="2" customWidth="1"/>
    <col min="11515" max="11516" width="17.5703125" style="2" customWidth="1"/>
    <col min="11517" max="11760" width="9.140625" style="2"/>
    <col min="11761" max="11761" width="3.5703125" style="2" customWidth="1"/>
    <col min="11762" max="11762" width="96.85546875" style="2" customWidth="1"/>
    <col min="11763" max="11763" width="30.85546875" style="2" customWidth="1"/>
    <col min="11764" max="11764" width="12.5703125" style="2" customWidth="1"/>
    <col min="11765" max="11765" width="5.140625" style="2" customWidth="1"/>
    <col min="11766" max="11766" width="9.140625" style="2"/>
    <col min="11767" max="11767" width="4.85546875" style="2" customWidth="1"/>
    <col min="11768" max="11768" width="30.5703125" style="2" customWidth="1"/>
    <col min="11769" max="11769" width="33.85546875" style="2" customWidth="1"/>
    <col min="11770" max="11770" width="5.140625" style="2" customWidth="1"/>
    <col min="11771" max="11772" width="17.5703125" style="2" customWidth="1"/>
    <col min="11773" max="12016" width="9.140625" style="2"/>
    <col min="12017" max="12017" width="3.5703125" style="2" customWidth="1"/>
    <col min="12018" max="12018" width="96.85546875" style="2" customWidth="1"/>
    <col min="12019" max="12019" width="30.85546875" style="2" customWidth="1"/>
    <col min="12020" max="12020" width="12.5703125" style="2" customWidth="1"/>
    <col min="12021" max="12021" width="5.140625" style="2" customWidth="1"/>
    <col min="12022" max="12022" width="9.140625" style="2"/>
    <col min="12023" max="12023" width="4.85546875" style="2" customWidth="1"/>
    <col min="12024" max="12024" width="30.5703125" style="2" customWidth="1"/>
    <col min="12025" max="12025" width="33.85546875" style="2" customWidth="1"/>
    <col min="12026" max="12026" width="5.140625" style="2" customWidth="1"/>
    <col min="12027" max="12028" width="17.5703125" style="2" customWidth="1"/>
    <col min="12029" max="12272" width="9.140625" style="2"/>
    <col min="12273" max="12273" width="3.5703125" style="2" customWidth="1"/>
    <col min="12274" max="12274" width="96.85546875" style="2" customWidth="1"/>
    <col min="12275" max="12275" width="30.85546875" style="2" customWidth="1"/>
    <col min="12276" max="12276" width="12.5703125" style="2" customWidth="1"/>
    <col min="12277" max="12277" width="5.140625" style="2" customWidth="1"/>
    <col min="12278" max="12278" width="9.140625" style="2"/>
    <col min="12279" max="12279" width="4.85546875" style="2" customWidth="1"/>
    <col min="12280" max="12280" width="30.5703125" style="2" customWidth="1"/>
    <col min="12281" max="12281" width="33.85546875" style="2" customWidth="1"/>
    <col min="12282" max="12282" width="5.140625" style="2" customWidth="1"/>
    <col min="12283" max="12284" width="17.5703125" style="2" customWidth="1"/>
    <col min="12285" max="12528" width="9.140625" style="2"/>
    <col min="12529" max="12529" width="3.5703125" style="2" customWidth="1"/>
    <col min="12530" max="12530" width="96.85546875" style="2" customWidth="1"/>
    <col min="12531" max="12531" width="30.85546875" style="2" customWidth="1"/>
    <col min="12532" max="12532" width="12.5703125" style="2" customWidth="1"/>
    <col min="12533" max="12533" width="5.140625" style="2" customWidth="1"/>
    <col min="12534" max="12534" width="9.140625" style="2"/>
    <col min="12535" max="12535" width="4.85546875" style="2" customWidth="1"/>
    <col min="12536" max="12536" width="30.5703125" style="2" customWidth="1"/>
    <col min="12537" max="12537" width="33.85546875" style="2" customWidth="1"/>
    <col min="12538" max="12538" width="5.140625" style="2" customWidth="1"/>
    <col min="12539" max="12540" width="17.5703125" style="2" customWidth="1"/>
    <col min="12541" max="12784" width="9.140625" style="2"/>
    <col min="12785" max="12785" width="3.5703125" style="2" customWidth="1"/>
    <col min="12786" max="12786" width="96.85546875" style="2" customWidth="1"/>
    <col min="12787" max="12787" width="30.85546875" style="2" customWidth="1"/>
    <col min="12788" max="12788" width="12.5703125" style="2" customWidth="1"/>
    <col min="12789" max="12789" width="5.140625" style="2" customWidth="1"/>
    <col min="12790" max="12790" width="9.140625" style="2"/>
    <col min="12791" max="12791" width="4.85546875" style="2" customWidth="1"/>
    <col min="12792" max="12792" width="30.5703125" style="2" customWidth="1"/>
    <col min="12793" max="12793" width="33.85546875" style="2" customWidth="1"/>
    <col min="12794" max="12794" width="5.140625" style="2" customWidth="1"/>
    <col min="12795" max="12796" width="17.5703125" style="2" customWidth="1"/>
    <col min="12797" max="13040" width="9.140625" style="2"/>
    <col min="13041" max="13041" width="3.5703125" style="2" customWidth="1"/>
    <col min="13042" max="13042" width="96.85546875" style="2" customWidth="1"/>
    <col min="13043" max="13043" width="30.85546875" style="2" customWidth="1"/>
    <col min="13044" max="13044" width="12.5703125" style="2" customWidth="1"/>
    <col min="13045" max="13045" width="5.140625" style="2" customWidth="1"/>
    <col min="13046" max="13046" width="9.140625" style="2"/>
    <col min="13047" max="13047" width="4.85546875" style="2" customWidth="1"/>
    <col min="13048" max="13048" width="30.5703125" style="2" customWidth="1"/>
    <col min="13049" max="13049" width="33.85546875" style="2" customWidth="1"/>
    <col min="13050" max="13050" width="5.140625" style="2" customWidth="1"/>
    <col min="13051" max="13052" width="17.5703125" style="2" customWidth="1"/>
    <col min="13053" max="13296" width="9.140625" style="2"/>
    <col min="13297" max="13297" width="3.5703125" style="2" customWidth="1"/>
    <col min="13298" max="13298" width="96.85546875" style="2" customWidth="1"/>
    <col min="13299" max="13299" width="30.85546875" style="2" customWidth="1"/>
    <col min="13300" max="13300" width="12.5703125" style="2" customWidth="1"/>
    <col min="13301" max="13301" width="5.140625" style="2" customWidth="1"/>
    <col min="13302" max="13302" width="9.140625" style="2"/>
    <col min="13303" max="13303" width="4.85546875" style="2" customWidth="1"/>
    <col min="13304" max="13304" width="30.5703125" style="2" customWidth="1"/>
    <col min="13305" max="13305" width="33.85546875" style="2" customWidth="1"/>
    <col min="13306" max="13306" width="5.140625" style="2" customWidth="1"/>
    <col min="13307" max="13308" width="17.5703125" style="2" customWidth="1"/>
    <col min="13309" max="13552" width="9.140625" style="2"/>
    <col min="13553" max="13553" width="3.5703125" style="2" customWidth="1"/>
    <col min="13554" max="13554" width="96.85546875" style="2" customWidth="1"/>
    <col min="13555" max="13555" width="30.85546875" style="2" customWidth="1"/>
    <col min="13556" max="13556" width="12.5703125" style="2" customWidth="1"/>
    <col min="13557" max="13557" width="5.140625" style="2" customWidth="1"/>
    <col min="13558" max="13558" width="9.140625" style="2"/>
    <col min="13559" max="13559" width="4.85546875" style="2" customWidth="1"/>
    <col min="13560" max="13560" width="30.5703125" style="2" customWidth="1"/>
    <col min="13561" max="13561" width="33.85546875" style="2" customWidth="1"/>
    <col min="13562" max="13562" width="5.140625" style="2" customWidth="1"/>
    <col min="13563" max="13564" width="17.5703125" style="2" customWidth="1"/>
    <col min="13565" max="13808" width="9.140625" style="2"/>
    <col min="13809" max="13809" width="3.5703125" style="2" customWidth="1"/>
    <col min="13810" max="13810" width="96.85546875" style="2" customWidth="1"/>
    <col min="13811" max="13811" width="30.85546875" style="2" customWidth="1"/>
    <col min="13812" max="13812" width="12.5703125" style="2" customWidth="1"/>
    <col min="13813" max="13813" width="5.140625" style="2" customWidth="1"/>
    <col min="13814" max="13814" width="9.140625" style="2"/>
    <col min="13815" max="13815" width="4.85546875" style="2" customWidth="1"/>
    <col min="13816" max="13816" width="30.5703125" style="2" customWidth="1"/>
    <col min="13817" max="13817" width="33.85546875" style="2" customWidth="1"/>
    <col min="13818" max="13818" width="5.140625" style="2" customWidth="1"/>
    <col min="13819" max="13820" width="17.5703125" style="2" customWidth="1"/>
    <col min="13821" max="14064" width="9.140625" style="2"/>
    <col min="14065" max="14065" width="3.5703125" style="2" customWidth="1"/>
    <col min="14066" max="14066" width="96.85546875" style="2" customWidth="1"/>
    <col min="14067" max="14067" width="30.85546875" style="2" customWidth="1"/>
    <col min="14068" max="14068" width="12.5703125" style="2" customWidth="1"/>
    <col min="14069" max="14069" width="5.140625" style="2" customWidth="1"/>
    <col min="14070" max="14070" width="9.140625" style="2"/>
    <col min="14071" max="14071" width="4.85546875" style="2" customWidth="1"/>
    <col min="14072" max="14072" width="30.5703125" style="2" customWidth="1"/>
    <col min="14073" max="14073" width="33.85546875" style="2" customWidth="1"/>
    <col min="14074" max="14074" width="5.140625" style="2" customWidth="1"/>
    <col min="14075" max="14076" width="17.5703125" style="2" customWidth="1"/>
    <col min="14077" max="14320" width="9.140625" style="2"/>
    <col min="14321" max="14321" width="3.5703125" style="2" customWidth="1"/>
    <col min="14322" max="14322" width="96.85546875" style="2" customWidth="1"/>
    <col min="14323" max="14323" width="30.85546875" style="2" customWidth="1"/>
    <col min="14324" max="14324" width="12.5703125" style="2" customWidth="1"/>
    <col min="14325" max="14325" width="5.140625" style="2" customWidth="1"/>
    <col min="14326" max="14326" width="9.140625" style="2"/>
    <col min="14327" max="14327" width="4.85546875" style="2" customWidth="1"/>
    <col min="14328" max="14328" width="30.5703125" style="2" customWidth="1"/>
    <col min="14329" max="14329" width="33.85546875" style="2" customWidth="1"/>
    <col min="14330" max="14330" width="5.140625" style="2" customWidth="1"/>
    <col min="14331" max="14332" width="17.5703125" style="2" customWidth="1"/>
    <col min="14333" max="14576" width="9.140625" style="2"/>
    <col min="14577" max="14577" width="3.5703125" style="2" customWidth="1"/>
    <col min="14578" max="14578" width="96.85546875" style="2" customWidth="1"/>
    <col min="14579" max="14579" width="30.85546875" style="2" customWidth="1"/>
    <col min="14580" max="14580" width="12.5703125" style="2" customWidth="1"/>
    <col min="14581" max="14581" width="5.140625" style="2" customWidth="1"/>
    <col min="14582" max="14582" width="9.140625" style="2"/>
    <col min="14583" max="14583" width="4.85546875" style="2" customWidth="1"/>
    <col min="14584" max="14584" width="30.5703125" style="2" customWidth="1"/>
    <col min="14585" max="14585" width="33.85546875" style="2" customWidth="1"/>
    <col min="14586" max="14586" width="5.140625" style="2" customWidth="1"/>
    <col min="14587" max="14588" width="17.5703125" style="2" customWidth="1"/>
    <col min="14589" max="14832" width="9.140625" style="2"/>
    <col min="14833" max="14833" width="3.5703125" style="2" customWidth="1"/>
    <col min="14834" max="14834" width="96.85546875" style="2" customWidth="1"/>
    <col min="14835" max="14835" width="30.85546875" style="2" customWidth="1"/>
    <col min="14836" max="14836" width="12.5703125" style="2" customWidth="1"/>
    <col min="14837" max="14837" width="5.140625" style="2" customWidth="1"/>
    <col min="14838" max="14838" width="9.140625" style="2"/>
    <col min="14839" max="14839" width="4.85546875" style="2" customWidth="1"/>
    <col min="14840" max="14840" width="30.5703125" style="2" customWidth="1"/>
    <col min="14841" max="14841" width="33.85546875" style="2" customWidth="1"/>
    <col min="14842" max="14842" width="5.140625" style="2" customWidth="1"/>
    <col min="14843" max="14844" width="17.5703125" style="2" customWidth="1"/>
    <col min="14845" max="15088" width="9.140625" style="2"/>
    <col min="15089" max="15089" width="3.5703125" style="2" customWidth="1"/>
    <col min="15090" max="15090" width="96.85546875" style="2" customWidth="1"/>
    <col min="15091" max="15091" width="30.85546875" style="2" customWidth="1"/>
    <col min="15092" max="15092" width="12.5703125" style="2" customWidth="1"/>
    <col min="15093" max="15093" width="5.140625" style="2" customWidth="1"/>
    <col min="15094" max="15094" width="9.140625" style="2"/>
    <col min="15095" max="15095" width="4.85546875" style="2" customWidth="1"/>
    <col min="15096" max="15096" width="30.5703125" style="2" customWidth="1"/>
    <col min="15097" max="15097" width="33.85546875" style="2" customWidth="1"/>
    <col min="15098" max="15098" width="5.140625" style="2" customWidth="1"/>
    <col min="15099" max="15100" width="17.5703125" style="2" customWidth="1"/>
    <col min="15101" max="15344" width="9.140625" style="2"/>
    <col min="15345" max="15345" width="3.5703125" style="2" customWidth="1"/>
    <col min="15346" max="15346" width="96.85546875" style="2" customWidth="1"/>
    <col min="15347" max="15347" width="30.85546875" style="2" customWidth="1"/>
    <col min="15348" max="15348" width="12.5703125" style="2" customWidth="1"/>
    <col min="15349" max="15349" width="5.140625" style="2" customWidth="1"/>
    <col min="15350" max="15350" width="9.140625" style="2"/>
    <col min="15351" max="15351" width="4.85546875" style="2" customWidth="1"/>
    <col min="15352" max="15352" width="30.5703125" style="2" customWidth="1"/>
    <col min="15353" max="15353" width="33.85546875" style="2" customWidth="1"/>
    <col min="15354" max="15354" width="5.140625" style="2" customWidth="1"/>
    <col min="15355" max="15356" width="17.5703125" style="2" customWidth="1"/>
    <col min="15357" max="15600" width="9.140625" style="2"/>
    <col min="15601" max="15601" width="3.5703125" style="2" customWidth="1"/>
    <col min="15602" max="15602" width="96.85546875" style="2" customWidth="1"/>
    <col min="15603" max="15603" width="30.85546875" style="2" customWidth="1"/>
    <col min="15604" max="15604" width="12.5703125" style="2" customWidth="1"/>
    <col min="15605" max="15605" width="5.140625" style="2" customWidth="1"/>
    <col min="15606" max="15606" width="9.140625" style="2"/>
    <col min="15607" max="15607" width="4.85546875" style="2" customWidth="1"/>
    <col min="15608" max="15608" width="30.5703125" style="2" customWidth="1"/>
    <col min="15609" max="15609" width="33.85546875" style="2" customWidth="1"/>
    <col min="15610" max="15610" width="5.140625" style="2" customWidth="1"/>
    <col min="15611" max="15612" width="17.5703125" style="2" customWidth="1"/>
    <col min="15613" max="15856" width="9.140625" style="2"/>
    <col min="15857" max="15857" width="3.5703125" style="2" customWidth="1"/>
    <col min="15858" max="15858" width="96.85546875" style="2" customWidth="1"/>
    <col min="15859" max="15859" width="30.85546875" style="2" customWidth="1"/>
    <col min="15860" max="15860" width="12.5703125" style="2" customWidth="1"/>
    <col min="15861" max="15861" width="5.140625" style="2" customWidth="1"/>
    <col min="15862" max="15862" width="9.140625" style="2"/>
    <col min="15863" max="15863" width="4.85546875" style="2" customWidth="1"/>
    <col min="15864" max="15864" width="30.5703125" style="2" customWidth="1"/>
    <col min="15865" max="15865" width="33.85546875" style="2" customWidth="1"/>
    <col min="15866" max="15866" width="5.140625" style="2" customWidth="1"/>
    <col min="15867" max="15868" width="17.5703125" style="2" customWidth="1"/>
    <col min="15869" max="16112" width="9.140625" style="2"/>
    <col min="16113" max="16113" width="3.5703125" style="2" customWidth="1"/>
    <col min="16114" max="16114" width="96.85546875" style="2" customWidth="1"/>
    <col min="16115" max="16115" width="30.85546875" style="2" customWidth="1"/>
    <col min="16116" max="16116" width="12.5703125" style="2" customWidth="1"/>
    <col min="16117" max="16117" width="5.140625" style="2" customWidth="1"/>
    <col min="16118" max="16118" width="9.140625" style="2"/>
    <col min="16119" max="16119" width="4.85546875" style="2" customWidth="1"/>
    <col min="16120" max="16120" width="30.5703125" style="2" customWidth="1"/>
    <col min="16121" max="16121" width="33.85546875" style="2" customWidth="1"/>
    <col min="16122" max="16122" width="5.140625" style="2" customWidth="1"/>
    <col min="16123" max="16124" width="17.5703125" style="2" customWidth="1"/>
    <col min="16125"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[12]И1!D13</f>
        <v>Субъект Российской Федерации</v>
      </c>
      <c r="C4" s="10" t="str">
        <f>[12]И1!E13</f>
        <v>Новосибирская область</v>
      </c>
    </row>
    <row r="5" spans="1:3">
      <c r="A5" s="8"/>
      <c r="B5" s="9" t="str">
        <f>[12]И1!D14</f>
        <v>Тип муниципального образования (выберите из списка)</v>
      </c>
      <c r="C5" s="10" t="str">
        <f>[12]И1!E14</f>
        <v>село Новомошковское</v>
      </c>
    </row>
    <row r="6" spans="1:3">
      <c r="A6" s="8"/>
      <c r="B6" s="9" t="str">
        <f>IF([12]И1!E15="","",[12]И1!D15)</f>
        <v/>
      </c>
      <c r="C6" s="10" t="str">
        <f>IF([12]И1!E15="","",[12]И1!E15)</f>
        <v/>
      </c>
    </row>
    <row r="7" spans="1:3">
      <c r="A7" s="8"/>
      <c r="B7" s="9" t="str">
        <f>[12]И1!D16</f>
        <v>Код ОКТМО</v>
      </c>
      <c r="C7" s="11" t="str">
        <f>[12]И1!E16</f>
        <v>50638416101</v>
      </c>
    </row>
    <row r="8" spans="1:3">
      <c r="A8" s="8"/>
      <c r="B8" s="12" t="str">
        <f>[12]И1!D17</f>
        <v>Система теплоснабжения</v>
      </c>
      <c r="C8" s="13">
        <f>[12]И1!E17</f>
        <v>0</v>
      </c>
    </row>
    <row r="9" spans="1:3">
      <c r="A9" s="8"/>
      <c r="B9" s="9" t="str">
        <f>[12]И1!D8</f>
        <v>Период регулирования (i)-й</v>
      </c>
      <c r="C9" s="14">
        <f>[12]И1!E8</f>
        <v>2025</v>
      </c>
    </row>
    <row r="10" spans="1:3">
      <c r="A10" s="8"/>
      <c r="B10" s="9" t="str">
        <f>[12]И1!D9</f>
        <v>Период регулирования (i-1)-й</v>
      </c>
      <c r="C10" s="14">
        <f>[12]И1!E9</f>
        <v>2024</v>
      </c>
    </row>
    <row r="11" spans="1:3">
      <c r="A11" s="8"/>
      <c r="B11" s="9" t="str">
        <f>[12]И1!D10</f>
        <v>Период регулирования (i-2)-й</v>
      </c>
      <c r="C11" s="14">
        <f>[12]И1!E10</f>
        <v>2023</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5454.815235143903</v>
      </c>
    </row>
    <row r="18" spans="1:3" ht="42.75">
      <c r="A18" s="22" t="s">
        <v>8</v>
      </c>
      <c r="B18" s="25" t="s">
        <v>9</v>
      </c>
      <c r="C18" s="26">
        <f>[12]С1!F12</f>
        <v>802.91250298356294</v>
      </c>
    </row>
    <row r="19" spans="1:3" ht="42.75">
      <c r="A19" s="22" t="s">
        <v>10</v>
      </c>
      <c r="B19" s="25" t="s">
        <v>11</v>
      </c>
      <c r="C19" s="26">
        <f>[12]С2!F12</f>
        <v>3049.1559439944872</v>
      </c>
    </row>
    <row r="20" spans="1:3" ht="30">
      <c r="A20" s="22" t="s">
        <v>12</v>
      </c>
      <c r="B20" s="25" t="s">
        <v>13</v>
      </c>
      <c r="C20" s="26">
        <f>[12]С3!F12</f>
        <v>913.01796764679773</v>
      </c>
    </row>
    <row r="21" spans="1:3" ht="42.75">
      <c r="A21" s="22" t="s">
        <v>14</v>
      </c>
      <c r="B21" s="25" t="s">
        <v>15</v>
      </c>
      <c r="C21" s="26">
        <f>[12]С4!F12</f>
        <v>582.77165904564526</v>
      </c>
    </row>
    <row r="22" spans="1:3" ht="30">
      <c r="A22" s="22" t="s">
        <v>16</v>
      </c>
      <c r="B22" s="25" t="s">
        <v>17</v>
      </c>
      <c r="C22" s="26">
        <f>[12]С5!F12</f>
        <v>106.95716147340987</v>
      </c>
    </row>
    <row r="23" spans="1:3" ht="43.5" thickBot="1">
      <c r="A23" s="27" t="s">
        <v>18</v>
      </c>
      <c r="B23" s="140" t="s">
        <v>19</v>
      </c>
      <c r="C23" s="28" t="str">
        <f>[12]С6!F12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[12]С1.1!E16</f>
        <v>5100</v>
      </c>
    </row>
    <row r="29" spans="1:3" ht="42.75">
      <c r="A29" s="22" t="s">
        <v>10</v>
      </c>
      <c r="B29" s="33" t="s">
        <v>22</v>
      </c>
      <c r="C29" s="34">
        <f>[12]С1.1!E27</f>
        <v>2896.31</v>
      </c>
    </row>
    <row r="30" spans="1:3" ht="17.25">
      <c r="A30" s="22" t="s">
        <v>12</v>
      </c>
      <c r="B30" s="33" t="s">
        <v>23</v>
      </c>
      <c r="C30" s="35">
        <f>[12]С1.1!E19</f>
        <v>1.4E-2</v>
      </c>
    </row>
    <row r="31" spans="1:3" ht="17.25">
      <c r="A31" s="22" t="s">
        <v>14</v>
      </c>
      <c r="B31" s="33" t="s">
        <v>24</v>
      </c>
      <c r="C31" s="35">
        <f>[12]С1.1!E20</f>
        <v>0.04</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45" t="s">
        <v>38</v>
      </c>
      <c r="C40" s="145"/>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38910.02669467502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203708.97017230222</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1756.716714491545</v>
      </c>
    </row>
    <row r="63" spans="1:3" ht="17.25">
      <c r="A63" s="59" t="s">
        <v>83</v>
      </c>
      <c r="B63" s="53" t="s">
        <v>84</v>
      </c>
      <c r="C63" s="34">
        <f>[12]С2!F27</f>
        <v>0.25198620999999999</v>
      </c>
    </row>
    <row r="64" spans="1:3" ht="17.25">
      <c r="A64" s="59" t="s">
        <v>85</v>
      </c>
      <c r="B64" s="58" t="s">
        <v>86</v>
      </c>
      <c r="C64" s="62">
        <f>[12]С2!F28</f>
        <v>4200</v>
      </c>
    </row>
    <row r="65" spans="1:3" ht="42.75">
      <c r="A65" s="59" t="s">
        <v>87</v>
      </c>
      <c r="B65" s="33" t="s">
        <v>88</v>
      </c>
      <c r="C65" s="34">
        <f>[12]С2!F22</f>
        <v>42890.921752741691</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0.17804631770487722</v>
      </c>
    </row>
    <row r="80" spans="1:3" ht="30">
      <c r="A80" s="59" t="s">
        <v>116</v>
      </c>
      <c r="B80" s="53" t="s">
        <v>117</v>
      </c>
      <c r="C80" s="70">
        <f>[12]С2!F30</f>
        <v>0.1652189781021898</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[12]С3!F14</f>
        <v>14814.586916420485</v>
      </c>
    </row>
    <row r="86" spans="1:3" s="63" customFormat="1" ht="42.75">
      <c r="A86" s="77" t="s">
        <v>126</v>
      </c>
      <c r="B86" s="53" t="s">
        <v>127</v>
      </c>
      <c r="C86" s="78">
        <f>[12]С3!F15</f>
        <v>0.25</v>
      </c>
    </row>
    <row r="87" spans="1:3" s="63" customFormat="1" ht="14.25">
      <c r="A87" s="77" t="s">
        <v>128</v>
      </c>
      <c r="B87" s="79" t="s">
        <v>129</v>
      </c>
      <c r="C87" s="62">
        <f>[12]С3!F18</f>
        <v>15</v>
      </c>
    </row>
    <row r="88" spans="1:3" s="63" customFormat="1" ht="17.25">
      <c r="A88" s="77" t="s">
        <v>130</v>
      </c>
      <c r="B88" s="33" t="s">
        <v>131</v>
      </c>
      <c r="C88" s="34">
        <f>[12]С3!F19</f>
        <v>4187.478806422544</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5.270150143474635</v>
      </c>
    </row>
    <row r="92" spans="1:3" s="63" customFormat="1" ht="55.5">
      <c r="A92" s="77" t="s">
        <v>137</v>
      </c>
      <c r="B92" s="53" t="s">
        <v>138</v>
      </c>
      <c r="C92" s="80">
        <f>[12]С3!F23</f>
        <v>3.0000000000000001E-3</v>
      </c>
    </row>
    <row r="93" spans="1:3" s="63" customFormat="1" ht="27.75" thickBot="1">
      <c r="A93" s="81" t="s">
        <v>139</v>
      </c>
      <c r="B93" s="82" t="s">
        <v>140</v>
      </c>
      <c r="C93" s="83">
        <f>[12]С3!F24</f>
        <v>1756.716714491545</v>
      </c>
    </row>
    <row r="94" spans="1:3" ht="13.5" thickBot="1">
      <c r="A94" s="47"/>
      <c r="B94" s="75"/>
      <c r="C94" s="15"/>
    </row>
    <row r="95" spans="1:3" ht="30" customHeight="1">
      <c r="A95" s="84" t="s">
        <v>141</v>
      </c>
      <c r="B95" s="145" t="s">
        <v>142</v>
      </c>
      <c r="C95" s="145"/>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76.18347</v>
      </c>
    </row>
    <row r="108" spans="1:3" ht="25.5">
      <c r="A108" s="59" t="s">
        <v>167</v>
      </c>
      <c r="B108" s="53" t="s">
        <v>94</v>
      </c>
      <c r="C108" s="85">
        <f>[12]С4.3!E16</f>
        <v>0</v>
      </c>
    </row>
    <row r="109" spans="1:3" ht="25.5">
      <c r="A109" s="59" t="s">
        <v>168</v>
      </c>
      <c r="B109" s="53" t="s">
        <v>169</v>
      </c>
      <c r="C109" s="34">
        <f>[12]С4.3!E17</f>
        <v>20.13</v>
      </c>
    </row>
    <row r="110" spans="1:3" ht="38.25">
      <c r="A110" s="59" t="s">
        <v>170</v>
      </c>
      <c r="B110" s="53" t="s">
        <v>106</v>
      </c>
      <c r="C110" s="85">
        <f>[12]С4.3!E18</f>
        <v>0</v>
      </c>
    </row>
    <row r="111" spans="1:3">
      <c r="A111" s="59" t="s">
        <v>171</v>
      </c>
      <c r="B111" s="53" t="s">
        <v>172</v>
      </c>
      <c r="C111" s="34">
        <f>[12]С4.3!E19</f>
        <v>27.39</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2164.8316773434499</v>
      </c>
    </row>
    <row r="116" spans="1:3" ht="25.5">
      <c r="A116" s="59" t="s">
        <v>181</v>
      </c>
      <c r="B116" s="53" t="s">
        <v>182</v>
      </c>
      <c r="C116" s="34">
        <f>[12]С4!F28</f>
        <v>1662.6971408167815</v>
      </c>
    </row>
    <row r="117" spans="1:3" ht="42.75">
      <c r="A117" s="59" t="s">
        <v>183</v>
      </c>
      <c r="B117" s="53" t="s">
        <v>184</v>
      </c>
      <c r="C117" s="34">
        <f>[12]С4!F29</f>
        <v>502.13453652666817</v>
      </c>
    </row>
    <row r="118" spans="1:3" ht="30">
      <c r="A118" s="59" t="s">
        <v>185</v>
      </c>
      <c r="B118" s="39" t="s">
        <v>186</v>
      </c>
      <c r="C118" s="34">
        <f>[12]С4!F30</f>
        <v>2460.6052517933922</v>
      </c>
    </row>
    <row r="119" spans="1:3" ht="42.75">
      <c r="A119" s="59" t="s">
        <v>187</v>
      </c>
      <c r="B119" s="86" t="s">
        <v>188</v>
      </c>
      <c r="C119" s="34">
        <f>[12]С4!F33</f>
        <v>1187.1008236403561</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[12]С2.5!$E$11</f>
        <v>-2.9000000000000026E-2</v>
      </c>
    </row>
    <row r="144" spans="1:3">
      <c r="A144" s="105"/>
      <c r="B144" s="110">
        <f>B143+1</f>
        <v>2021</v>
      </c>
      <c r="C144" s="111">
        <f>[12]С2.5!$F$11</f>
        <v>0.245</v>
      </c>
    </row>
    <row r="145" spans="1:3">
      <c r="A145" s="105"/>
      <c r="B145" s="110">
        <f t="shared" ref="B145:B208" si="0">B144+1</f>
        <v>2022</v>
      </c>
      <c r="C145" s="111">
        <f>[12]С2.5!$G$11</f>
        <v>0.114</v>
      </c>
    </row>
    <row r="146" spans="1:3" ht="13.5" thickBot="1">
      <c r="A146" s="105"/>
      <c r="B146" s="112">
        <f t="shared" si="0"/>
        <v>2023</v>
      </c>
      <c r="C146" s="113">
        <f>[12]С2.5!$H$11</f>
        <v>0.04</v>
      </c>
    </row>
    <row r="147" spans="1:3">
      <c r="A147" s="105"/>
      <c r="B147" s="114">
        <f t="shared" si="0"/>
        <v>2024</v>
      </c>
      <c r="C147" s="115">
        <f>[12]С2.5!$I$11</f>
        <v>0.11700000000000001</v>
      </c>
    </row>
    <row r="148" spans="1:3">
      <c r="A148" s="105"/>
      <c r="B148" s="110">
        <f t="shared" si="0"/>
        <v>2025</v>
      </c>
      <c r="C148" s="111">
        <f>[12]С2.5!$J$11</f>
        <v>6.0999999999999999E-2</v>
      </c>
    </row>
    <row r="149" spans="1:3" hidden="1">
      <c r="A149" s="105"/>
      <c r="B149" s="110">
        <f t="shared" si="0"/>
        <v>2026</v>
      </c>
      <c r="C149" s="111">
        <f>[12]С2.5!$K$11</f>
        <v>3.5813361771260002E-2</v>
      </c>
    </row>
    <row r="150" spans="1:3" hidden="1">
      <c r="A150" s="105"/>
      <c r="B150" s="110">
        <f t="shared" si="0"/>
        <v>2027</v>
      </c>
      <c r="C150" s="111">
        <f>[12]С2.5!$L$11</f>
        <v>3.2682303599220003E-2</v>
      </c>
    </row>
    <row r="151" spans="1:3" hidden="1">
      <c r="A151" s="105"/>
      <c r="B151" s="110">
        <f t="shared" si="0"/>
        <v>2028</v>
      </c>
      <c r="C151" s="111">
        <f>[12]С2.5!$M$11</f>
        <v>0</v>
      </c>
    </row>
    <row r="152" spans="1:3" hidden="1">
      <c r="A152" s="105"/>
      <c r="B152" s="110">
        <f t="shared" si="0"/>
        <v>2029</v>
      </c>
      <c r="C152" s="111">
        <f>[12]С2.5!$N$11</f>
        <v>0</v>
      </c>
    </row>
    <row r="153" spans="1:3" hidden="1">
      <c r="A153" s="105"/>
      <c r="B153" s="110">
        <f t="shared" si="0"/>
        <v>2030</v>
      </c>
      <c r="C153" s="111">
        <f>[12]С2.5!$O$11</f>
        <v>0</v>
      </c>
    </row>
    <row r="154" spans="1:3" hidden="1">
      <c r="A154" s="105"/>
      <c r="B154" s="110">
        <f t="shared" si="0"/>
        <v>2031</v>
      </c>
      <c r="C154" s="111">
        <f>[12]С2.5!$P$11</f>
        <v>0</v>
      </c>
    </row>
    <row r="155" spans="1:3" hidden="1">
      <c r="A155" s="89"/>
      <c r="B155" s="110">
        <f t="shared" si="0"/>
        <v>2032</v>
      </c>
      <c r="C155" s="111">
        <f>[12]С2.5!$Q$11</f>
        <v>0</v>
      </c>
    </row>
    <row r="156" spans="1:3" hidden="1">
      <c r="A156" s="89"/>
      <c r="B156" s="110">
        <f t="shared" si="0"/>
        <v>2033</v>
      </c>
      <c r="C156" s="111">
        <f>[12]С2.5!$R$11</f>
        <v>0</v>
      </c>
    </row>
    <row r="157" spans="1:3" hidden="1">
      <c r="B157" s="110">
        <f t="shared" si="0"/>
        <v>2034</v>
      </c>
      <c r="C157" s="111">
        <f>[12]С2.5!$S$11</f>
        <v>0</v>
      </c>
    </row>
    <row r="158" spans="1:3" hidden="1">
      <c r="B158" s="110">
        <f t="shared" si="0"/>
        <v>2035</v>
      </c>
      <c r="C158" s="111">
        <f>[12]С2.5!$T$11</f>
        <v>0</v>
      </c>
    </row>
    <row r="159" spans="1:3" hidden="1">
      <c r="B159" s="110">
        <f t="shared" si="0"/>
        <v>2036</v>
      </c>
      <c r="C159" s="111">
        <f>[12]С2.5!$U$11</f>
        <v>0</v>
      </c>
    </row>
    <row r="160" spans="1:3"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[13]И1!D13</f>
        <v>Субъект Российской Федерации</v>
      </c>
      <c r="C4" s="10" t="str">
        <f>[13]И1!E13</f>
        <v>Новосибирская область</v>
      </c>
    </row>
    <row r="5" spans="1:3">
      <c r="A5" s="8"/>
      <c r="B5" s="9" t="str">
        <f>[13]И1!D14</f>
        <v>Тип муниципального образования (выберите из списка)</v>
      </c>
      <c r="C5" s="10" t="str">
        <f>[13]И1!E14</f>
        <v>село Сарапулка</v>
      </c>
    </row>
    <row r="6" spans="1:3">
      <c r="A6" s="8"/>
      <c r="B6" s="9" t="str">
        <f>IF([13]И1!E15="","",[13]И1!D15)</f>
        <v/>
      </c>
      <c r="C6" s="10" t="str">
        <f>IF([13]И1!E15="","",[13]И1!E15)</f>
        <v/>
      </c>
    </row>
    <row r="7" spans="1:3">
      <c r="A7" s="8"/>
      <c r="B7" s="9" t="str">
        <f>[13]И1!D16</f>
        <v>Код ОКТМО</v>
      </c>
      <c r="C7" s="11" t="str">
        <f>[13]И1!E16</f>
        <v>50638413101</v>
      </c>
    </row>
    <row r="8" spans="1:3">
      <c r="A8" s="8"/>
      <c r="B8" s="12" t="str">
        <f>[13]И1!D17</f>
        <v>Система теплоснабжения</v>
      </c>
      <c r="C8" s="13">
        <f>[13]И1!E17</f>
        <v>0</v>
      </c>
    </row>
    <row r="9" spans="1:3">
      <c r="A9" s="8"/>
      <c r="B9" s="9" t="str">
        <f>[13]И1!D8</f>
        <v>Период регулирования (i)-й</v>
      </c>
      <c r="C9" s="14">
        <f>[13]И1!E8</f>
        <v>2025</v>
      </c>
    </row>
    <row r="10" spans="1:3">
      <c r="A10" s="8"/>
      <c r="B10" s="9" t="str">
        <f>[13]И1!D9</f>
        <v>Период регулирования (i-1)-й</v>
      </c>
      <c r="C10" s="14">
        <f>[13]И1!E9</f>
        <v>2024</v>
      </c>
    </row>
    <row r="11" spans="1:3">
      <c r="A11" s="8"/>
      <c r="B11" s="9" t="str">
        <f>[13]И1!D10</f>
        <v>Период регулирования (i-2)-й</v>
      </c>
      <c r="C11" s="14">
        <f>[13]И1!E10</f>
        <v>2023</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5630.1588506975231</v>
      </c>
    </row>
    <row r="18" spans="1:3" ht="42.75">
      <c r="A18" s="22" t="s">
        <v>8</v>
      </c>
      <c r="B18" s="25" t="s">
        <v>9</v>
      </c>
      <c r="C18" s="26">
        <f>[13]С1!F12</f>
        <v>963.38910587728799</v>
      </c>
    </row>
    <row r="19" spans="1:3" ht="42.75">
      <c r="A19" s="22" t="s">
        <v>10</v>
      </c>
      <c r="B19" s="25" t="s">
        <v>11</v>
      </c>
      <c r="C19" s="26">
        <f>[13]С2!F12</f>
        <v>3049.1559439944872</v>
      </c>
    </row>
    <row r="20" spans="1:3" ht="30">
      <c r="A20" s="22" t="s">
        <v>12</v>
      </c>
      <c r="B20" s="25" t="s">
        <v>13</v>
      </c>
      <c r="C20" s="26">
        <f>[13]С3!F12</f>
        <v>913.01796764679773</v>
      </c>
    </row>
    <row r="21" spans="1:3" ht="42.75">
      <c r="A21" s="22" t="s">
        <v>14</v>
      </c>
      <c r="B21" s="25" t="s">
        <v>15</v>
      </c>
      <c r="C21" s="26">
        <f>[13]С4!F12</f>
        <v>594.20056159664648</v>
      </c>
    </row>
    <row r="22" spans="1:3" ht="30">
      <c r="A22" s="22" t="s">
        <v>16</v>
      </c>
      <c r="B22" s="25" t="s">
        <v>17</v>
      </c>
      <c r="C22" s="26">
        <f>[13]С5!F12</f>
        <v>110.39527158230437</v>
      </c>
    </row>
    <row r="23" spans="1:3" ht="43.5" thickBot="1">
      <c r="A23" s="27" t="s">
        <v>18</v>
      </c>
      <c r="B23" s="140" t="s">
        <v>19</v>
      </c>
      <c r="C23" s="28" t="str">
        <f>[13]С6!F12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[13]С1.1!E16</f>
        <v>5100</v>
      </c>
    </row>
    <row r="29" spans="1:3" ht="42.75">
      <c r="A29" s="22" t="s">
        <v>10</v>
      </c>
      <c r="B29" s="33" t="s">
        <v>22</v>
      </c>
      <c r="C29" s="34">
        <f>[13]С1.1!E27</f>
        <v>3475.19</v>
      </c>
    </row>
    <row r="30" spans="1:3" ht="17.25">
      <c r="A30" s="22" t="s">
        <v>12</v>
      </c>
      <c r="B30" s="33" t="s">
        <v>23</v>
      </c>
      <c r="C30" s="35">
        <f>[13]С1.1!E19</f>
        <v>1.4E-2</v>
      </c>
    </row>
    <row r="31" spans="1:3" ht="17.25">
      <c r="A31" s="22" t="s">
        <v>14</v>
      </c>
      <c r="B31" s="33" t="s">
        <v>24</v>
      </c>
      <c r="C31" s="35">
        <f>[13]С1.1!E20</f>
        <v>0.04</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45" t="s">
        <v>38</v>
      </c>
      <c r="C40" s="145"/>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38910.02669467502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203708.97017230222</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1756.716714491545</v>
      </c>
    </row>
    <row r="63" spans="1:3" ht="17.25">
      <c r="A63" s="59" t="s">
        <v>83</v>
      </c>
      <c r="B63" s="53" t="s">
        <v>84</v>
      </c>
      <c r="C63" s="34">
        <f>[13]С2!F27</f>
        <v>0.25198620999999999</v>
      </c>
    </row>
    <row r="64" spans="1:3" ht="17.25">
      <c r="A64" s="59" t="s">
        <v>85</v>
      </c>
      <c r="B64" s="58" t="s">
        <v>86</v>
      </c>
      <c r="C64" s="62">
        <f>[13]С2!F28</f>
        <v>4200</v>
      </c>
    </row>
    <row r="65" spans="1:3" ht="42.75">
      <c r="A65" s="59" t="s">
        <v>87</v>
      </c>
      <c r="B65" s="33" t="s">
        <v>88</v>
      </c>
      <c r="C65" s="34">
        <f>[13]С2!F22</f>
        <v>42890.921752741691</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0.17804631770487722</v>
      </c>
    </row>
    <row r="80" spans="1:3" ht="30">
      <c r="A80" s="59" t="s">
        <v>116</v>
      </c>
      <c r="B80" s="53" t="s">
        <v>117</v>
      </c>
      <c r="C80" s="70">
        <f>[13]С2!F30</f>
        <v>0.1652189781021898</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[13]С3!F14</f>
        <v>14814.586916420485</v>
      </c>
    </row>
    <row r="86" spans="1:3" s="63" customFormat="1" ht="42.75">
      <c r="A86" s="77" t="s">
        <v>126</v>
      </c>
      <c r="B86" s="53" t="s">
        <v>127</v>
      </c>
      <c r="C86" s="78">
        <f>[13]С3!F15</f>
        <v>0.25</v>
      </c>
    </row>
    <row r="87" spans="1:3" s="63" customFormat="1" ht="14.25">
      <c r="A87" s="77" t="s">
        <v>128</v>
      </c>
      <c r="B87" s="79" t="s">
        <v>129</v>
      </c>
      <c r="C87" s="62">
        <f>[13]С3!F18</f>
        <v>15</v>
      </c>
    </row>
    <row r="88" spans="1:3" s="63" customFormat="1" ht="17.25">
      <c r="A88" s="77" t="s">
        <v>130</v>
      </c>
      <c r="B88" s="33" t="s">
        <v>131</v>
      </c>
      <c r="C88" s="34">
        <f>[13]С3!F19</f>
        <v>4187.478806422544</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5.270150143474635</v>
      </c>
    </row>
    <row r="92" spans="1:3" s="63" customFormat="1" ht="55.5">
      <c r="A92" s="77" t="s">
        <v>137</v>
      </c>
      <c r="B92" s="53" t="s">
        <v>138</v>
      </c>
      <c r="C92" s="80">
        <f>[13]С3!F23</f>
        <v>3.0000000000000001E-3</v>
      </c>
    </row>
    <row r="93" spans="1:3" s="63" customFormat="1" ht="27.75" thickBot="1">
      <c r="A93" s="81" t="s">
        <v>139</v>
      </c>
      <c r="B93" s="82" t="s">
        <v>140</v>
      </c>
      <c r="C93" s="83">
        <f>[13]С3!F24</f>
        <v>1756.716714491545</v>
      </c>
    </row>
    <row r="94" spans="1:3" ht="13.5" thickBot="1">
      <c r="A94" s="47"/>
      <c r="B94" s="75"/>
      <c r="C94" s="15"/>
    </row>
    <row r="95" spans="1:3" ht="30" customHeight="1">
      <c r="A95" s="84" t="s">
        <v>141</v>
      </c>
      <c r="B95" s="145" t="s">
        <v>142</v>
      </c>
      <c r="C95" s="145"/>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78.519149999999996</v>
      </c>
    </row>
    <row r="108" spans="1:3" ht="25.5">
      <c r="A108" s="59" t="s">
        <v>167</v>
      </c>
      <c r="B108" s="53" t="s">
        <v>94</v>
      </c>
      <c r="C108" s="85">
        <f>[13]С4.3!E16</f>
        <v>0</v>
      </c>
    </row>
    <row r="109" spans="1:3" ht="25.5">
      <c r="A109" s="59" t="s">
        <v>168</v>
      </c>
      <c r="B109" s="53" t="s">
        <v>169</v>
      </c>
      <c r="C109" s="34">
        <f>[13]С4.3!E17</f>
        <v>21.33</v>
      </c>
    </row>
    <row r="110" spans="1:3" ht="38.25">
      <c r="A110" s="59" t="s">
        <v>170</v>
      </c>
      <c r="B110" s="53" t="s">
        <v>106</v>
      </c>
      <c r="C110" s="85">
        <f>[13]С4.3!E18</f>
        <v>0</v>
      </c>
    </row>
    <row r="111" spans="1:3">
      <c r="A111" s="59" t="s">
        <v>171</v>
      </c>
      <c r="B111" s="53" t="s">
        <v>172</v>
      </c>
      <c r="C111" s="34">
        <f>[13]С4.3!E19</f>
        <v>18.21</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2164.8316773434499</v>
      </c>
    </row>
    <row r="116" spans="1:3" ht="25.5">
      <c r="A116" s="59" t="s">
        <v>181</v>
      </c>
      <c r="B116" s="53" t="s">
        <v>182</v>
      </c>
      <c r="C116" s="34">
        <f>[13]С4!F28</f>
        <v>1662.6971408167815</v>
      </c>
    </row>
    <row r="117" spans="1:3" ht="42.75">
      <c r="A117" s="59" t="s">
        <v>183</v>
      </c>
      <c r="B117" s="53" t="s">
        <v>184</v>
      </c>
      <c r="C117" s="34">
        <f>[13]С4!F29</f>
        <v>502.13453652666817</v>
      </c>
    </row>
    <row r="118" spans="1:3" ht="30">
      <c r="A118" s="59" t="s">
        <v>185</v>
      </c>
      <c r="B118" s="39" t="s">
        <v>186</v>
      </c>
      <c r="C118" s="34">
        <f>[13]С4!F30</f>
        <v>2694.6568057660334</v>
      </c>
    </row>
    <row r="119" spans="1:3" ht="42.75">
      <c r="A119" s="59" t="s">
        <v>187</v>
      </c>
      <c r="B119" s="86" t="s">
        <v>188</v>
      </c>
      <c r="C119" s="34">
        <f>[13]С4!F33</f>
        <v>1420.9585306439742</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[13]С2.5!$E$11</f>
        <v>-2.9000000000000026E-2</v>
      </c>
    </row>
    <row r="144" spans="1:3">
      <c r="A144" s="105"/>
      <c r="B144" s="110">
        <f>B143+1</f>
        <v>2021</v>
      </c>
      <c r="C144" s="111">
        <f>[13]С2.5!$F$11</f>
        <v>0.245</v>
      </c>
    </row>
    <row r="145" spans="1:3">
      <c r="A145" s="105"/>
      <c r="B145" s="110">
        <f t="shared" ref="B145:B208" si="0">B144+1</f>
        <v>2022</v>
      </c>
      <c r="C145" s="111">
        <f>[13]С2.5!$G$11</f>
        <v>0.114</v>
      </c>
    </row>
    <row r="146" spans="1:3" ht="13.5" thickBot="1">
      <c r="A146" s="105"/>
      <c r="B146" s="112">
        <f t="shared" si="0"/>
        <v>2023</v>
      </c>
      <c r="C146" s="113">
        <f>[13]С2.5!$H$11</f>
        <v>0.04</v>
      </c>
    </row>
    <row r="147" spans="1:3">
      <c r="A147" s="105"/>
      <c r="B147" s="114">
        <f t="shared" si="0"/>
        <v>2024</v>
      </c>
      <c r="C147" s="115">
        <f>[13]С2.5!$I$11</f>
        <v>0.11700000000000001</v>
      </c>
    </row>
    <row r="148" spans="1:3">
      <c r="A148" s="105"/>
      <c r="B148" s="110">
        <f t="shared" si="0"/>
        <v>2025</v>
      </c>
      <c r="C148" s="111">
        <f>[13]С2.5!$J$11</f>
        <v>6.0999999999999999E-2</v>
      </c>
    </row>
    <row r="149" spans="1:3" hidden="1">
      <c r="A149" s="105"/>
      <c r="B149" s="110">
        <f t="shared" si="0"/>
        <v>2026</v>
      </c>
      <c r="C149" s="111">
        <f>[13]С2.5!$K$11</f>
        <v>3.5813361771260002E-2</v>
      </c>
    </row>
    <row r="150" spans="1:3" hidden="1">
      <c r="A150" s="105"/>
      <c r="B150" s="110">
        <f t="shared" si="0"/>
        <v>2027</v>
      </c>
      <c r="C150" s="111">
        <f>[13]С2.5!$L$11</f>
        <v>3.2682303599220003E-2</v>
      </c>
    </row>
    <row r="151" spans="1:3" hidden="1">
      <c r="A151" s="105"/>
      <c r="B151" s="110">
        <f t="shared" si="0"/>
        <v>2028</v>
      </c>
      <c r="C151" s="111">
        <f>[13]С2.5!$M$11</f>
        <v>0</v>
      </c>
    </row>
    <row r="152" spans="1:3" hidden="1">
      <c r="A152" s="105"/>
      <c r="B152" s="110">
        <f t="shared" si="0"/>
        <v>2029</v>
      </c>
      <c r="C152" s="111">
        <f>[13]С2.5!$N$11</f>
        <v>0</v>
      </c>
    </row>
    <row r="153" spans="1:3" hidden="1">
      <c r="A153" s="105"/>
      <c r="B153" s="110">
        <f t="shared" si="0"/>
        <v>2030</v>
      </c>
      <c r="C153" s="111">
        <f>[13]С2.5!$O$11</f>
        <v>0</v>
      </c>
    </row>
    <row r="154" spans="1:3" hidden="1">
      <c r="A154" s="105"/>
      <c r="B154" s="110">
        <f t="shared" si="0"/>
        <v>2031</v>
      </c>
      <c r="C154" s="111">
        <f>[13]С2.5!$P$11</f>
        <v>0</v>
      </c>
    </row>
    <row r="155" spans="1:3" hidden="1">
      <c r="A155" s="89"/>
      <c r="B155" s="110">
        <f t="shared" si="0"/>
        <v>2032</v>
      </c>
      <c r="C155" s="111">
        <f>[13]С2.5!$Q$11</f>
        <v>0</v>
      </c>
    </row>
    <row r="156" spans="1:3" hidden="1">
      <c r="A156" s="89"/>
      <c r="B156" s="110">
        <f t="shared" si="0"/>
        <v>2033</v>
      </c>
      <c r="C156" s="111">
        <f>[13]С2.5!$R$11</f>
        <v>0</v>
      </c>
    </row>
    <row r="157" spans="1:3" hidden="1">
      <c r="B157" s="110">
        <f t="shared" si="0"/>
        <v>2034</v>
      </c>
      <c r="C157" s="111">
        <f>[13]С2.5!$S$11</f>
        <v>0</v>
      </c>
    </row>
    <row r="158" spans="1:3" hidden="1">
      <c r="B158" s="110">
        <f t="shared" si="0"/>
        <v>2035</v>
      </c>
      <c r="C158" s="111">
        <f>[13]С2.5!$T$11</f>
        <v>0</v>
      </c>
    </row>
    <row r="159" spans="1:3" hidden="1">
      <c r="B159" s="110">
        <f t="shared" si="0"/>
        <v>2036</v>
      </c>
      <c r="C159" s="111">
        <f>[13]С2.5!$U$11</f>
        <v>0</v>
      </c>
    </row>
    <row r="160" spans="1:3"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39" customWidth="1"/>
    <col min="4" max="150" width="9.140625" style="2"/>
    <col min="151" max="232" width="0" style="2" hidden="1" customWidth="1"/>
    <col min="233" max="241" width="9.140625" style="2"/>
    <col min="242" max="242" width="3.7109375" style="2" customWidth="1"/>
    <col min="243" max="243" width="96.85546875" style="2" customWidth="1"/>
    <col min="244" max="244" width="30.85546875" style="2" customWidth="1"/>
    <col min="245" max="245" width="12.5703125" style="2" customWidth="1"/>
    <col min="246" max="246" width="5.140625" style="2" customWidth="1"/>
    <col min="247" max="247" width="9.140625" style="2"/>
    <col min="248" max="248" width="4.85546875" style="2" customWidth="1"/>
    <col min="249" max="249" width="30.5703125" style="2" customWidth="1"/>
    <col min="250" max="250" width="33.85546875" style="2" customWidth="1"/>
    <col min="251" max="251" width="5.140625" style="2" customWidth="1"/>
    <col min="252" max="253" width="17.5703125" style="2" customWidth="1"/>
    <col min="254" max="497" width="9.140625" style="2"/>
    <col min="498" max="498" width="3.7109375" style="2" customWidth="1"/>
    <col min="499" max="499" width="96.85546875" style="2" customWidth="1"/>
    <col min="500" max="500" width="30.85546875" style="2" customWidth="1"/>
    <col min="501" max="501" width="12.5703125" style="2" customWidth="1"/>
    <col min="502" max="502" width="5.140625" style="2" customWidth="1"/>
    <col min="503" max="503" width="9.140625" style="2"/>
    <col min="504" max="504" width="4.85546875" style="2" customWidth="1"/>
    <col min="505" max="505" width="30.5703125" style="2" customWidth="1"/>
    <col min="506" max="506" width="33.85546875" style="2" customWidth="1"/>
    <col min="507" max="507" width="5.140625" style="2" customWidth="1"/>
    <col min="508" max="509" width="17.5703125" style="2" customWidth="1"/>
    <col min="510" max="753" width="9.140625" style="2"/>
    <col min="754" max="754" width="3.7109375" style="2" customWidth="1"/>
    <col min="755" max="755" width="96.85546875" style="2" customWidth="1"/>
    <col min="756" max="756" width="30.85546875" style="2" customWidth="1"/>
    <col min="757" max="757" width="12.5703125" style="2" customWidth="1"/>
    <col min="758" max="758" width="5.140625" style="2" customWidth="1"/>
    <col min="759" max="759" width="9.140625" style="2"/>
    <col min="760" max="760" width="4.85546875" style="2" customWidth="1"/>
    <col min="761" max="761" width="30.5703125" style="2" customWidth="1"/>
    <col min="762" max="762" width="33.85546875" style="2" customWidth="1"/>
    <col min="763" max="763" width="5.140625" style="2" customWidth="1"/>
    <col min="764" max="765" width="17.5703125" style="2" customWidth="1"/>
    <col min="766" max="1009" width="9.140625" style="2"/>
    <col min="1010" max="1010" width="3.7109375" style="2" customWidth="1"/>
    <col min="1011" max="1011" width="96.85546875" style="2" customWidth="1"/>
    <col min="1012" max="1012" width="30.85546875" style="2" customWidth="1"/>
    <col min="1013" max="1013" width="12.5703125" style="2" customWidth="1"/>
    <col min="1014" max="1014" width="5.140625" style="2" customWidth="1"/>
    <col min="1015" max="1015" width="9.140625" style="2"/>
    <col min="1016" max="1016" width="4.85546875" style="2" customWidth="1"/>
    <col min="1017" max="1017" width="30.5703125" style="2" customWidth="1"/>
    <col min="1018" max="1018" width="33.85546875" style="2" customWidth="1"/>
    <col min="1019" max="1019" width="5.140625" style="2" customWidth="1"/>
    <col min="1020" max="1021" width="17.5703125" style="2" customWidth="1"/>
    <col min="1022" max="1265" width="9.140625" style="2"/>
    <col min="1266" max="1266" width="3.7109375" style="2" customWidth="1"/>
    <col min="1267" max="1267" width="96.85546875" style="2" customWidth="1"/>
    <col min="1268" max="1268" width="30.85546875" style="2" customWidth="1"/>
    <col min="1269" max="1269" width="12.5703125" style="2" customWidth="1"/>
    <col min="1270" max="1270" width="5.140625" style="2" customWidth="1"/>
    <col min="1271" max="1271" width="9.140625" style="2"/>
    <col min="1272" max="1272" width="4.85546875" style="2" customWidth="1"/>
    <col min="1273" max="1273" width="30.5703125" style="2" customWidth="1"/>
    <col min="1274" max="1274" width="33.85546875" style="2" customWidth="1"/>
    <col min="1275" max="1275" width="5.140625" style="2" customWidth="1"/>
    <col min="1276" max="1277" width="17.5703125" style="2" customWidth="1"/>
    <col min="1278" max="1521" width="9.140625" style="2"/>
    <col min="1522" max="1522" width="3.7109375" style="2" customWidth="1"/>
    <col min="1523" max="1523" width="96.85546875" style="2" customWidth="1"/>
    <col min="1524" max="1524" width="30.85546875" style="2" customWidth="1"/>
    <col min="1525" max="1525" width="12.5703125" style="2" customWidth="1"/>
    <col min="1526" max="1526" width="5.140625" style="2" customWidth="1"/>
    <col min="1527" max="1527" width="9.140625" style="2"/>
    <col min="1528" max="1528" width="4.85546875" style="2" customWidth="1"/>
    <col min="1529" max="1529" width="30.5703125" style="2" customWidth="1"/>
    <col min="1530" max="1530" width="33.85546875" style="2" customWidth="1"/>
    <col min="1531" max="1531" width="5.140625" style="2" customWidth="1"/>
    <col min="1532" max="1533" width="17.5703125" style="2" customWidth="1"/>
    <col min="1534" max="1777" width="9.140625" style="2"/>
    <col min="1778" max="1778" width="3.7109375" style="2" customWidth="1"/>
    <col min="1779" max="1779" width="96.85546875" style="2" customWidth="1"/>
    <col min="1780" max="1780" width="30.85546875" style="2" customWidth="1"/>
    <col min="1781" max="1781" width="12.5703125" style="2" customWidth="1"/>
    <col min="1782" max="1782" width="5.140625" style="2" customWidth="1"/>
    <col min="1783" max="1783" width="9.140625" style="2"/>
    <col min="1784" max="1784" width="4.85546875" style="2" customWidth="1"/>
    <col min="1785" max="1785" width="30.5703125" style="2" customWidth="1"/>
    <col min="1786" max="1786" width="33.85546875" style="2" customWidth="1"/>
    <col min="1787" max="1787" width="5.140625" style="2" customWidth="1"/>
    <col min="1788" max="1789" width="17.5703125" style="2" customWidth="1"/>
    <col min="1790" max="2033" width="9.140625" style="2"/>
    <col min="2034" max="2034" width="3.7109375" style="2" customWidth="1"/>
    <col min="2035" max="2035" width="96.85546875" style="2" customWidth="1"/>
    <col min="2036" max="2036" width="30.85546875" style="2" customWidth="1"/>
    <col min="2037" max="2037" width="12.5703125" style="2" customWidth="1"/>
    <col min="2038" max="2038" width="5.140625" style="2" customWidth="1"/>
    <col min="2039" max="2039" width="9.140625" style="2"/>
    <col min="2040" max="2040" width="4.85546875" style="2" customWidth="1"/>
    <col min="2041" max="2041" width="30.5703125" style="2" customWidth="1"/>
    <col min="2042" max="2042" width="33.85546875" style="2" customWidth="1"/>
    <col min="2043" max="2043" width="5.140625" style="2" customWidth="1"/>
    <col min="2044" max="2045" width="17.5703125" style="2" customWidth="1"/>
    <col min="2046" max="2289" width="9.140625" style="2"/>
    <col min="2290" max="2290" width="3.7109375" style="2" customWidth="1"/>
    <col min="2291" max="2291" width="96.85546875" style="2" customWidth="1"/>
    <col min="2292" max="2292" width="30.85546875" style="2" customWidth="1"/>
    <col min="2293" max="2293" width="12.5703125" style="2" customWidth="1"/>
    <col min="2294" max="2294" width="5.140625" style="2" customWidth="1"/>
    <col min="2295" max="2295" width="9.140625" style="2"/>
    <col min="2296" max="2296" width="4.85546875" style="2" customWidth="1"/>
    <col min="2297" max="2297" width="30.5703125" style="2" customWidth="1"/>
    <col min="2298" max="2298" width="33.85546875" style="2" customWidth="1"/>
    <col min="2299" max="2299" width="5.140625" style="2" customWidth="1"/>
    <col min="2300" max="2301" width="17.5703125" style="2" customWidth="1"/>
    <col min="2302" max="2545" width="9.140625" style="2"/>
    <col min="2546" max="2546" width="3.7109375" style="2" customWidth="1"/>
    <col min="2547" max="2547" width="96.85546875" style="2" customWidth="1"/>
    <col min="2548" max="2548" width="30.85546875" style="2" customWidth="1"/>
    <col min="2549" max="2549" width="12.5703125" style="2" customWidth="1"/>
    <col min="2550" max="2550" width="5.140625" style="2" customWidth="1"/>
    <col min="2551" max="2551" width="9.140625" style="2"/>
    <col min="2552" max="2552" width="4.85546875" style="2" customWidth="1"/>
    <col min="2553" max="2553" width="30.5703125" style="2" customWidth="1"/>
    <col min="2554" max="2554" width="33.85546875" style="2" customWidth="1"/>
    <col min="2555" max="2555" width="5.140625" style="2" customWidth="1"/>
    <col min="2556" max="2557" width="17.5703125" style="2" customWidth="1"/>
    <col min="2558" max="2801" width="9.140625" style="2"/>
    <col min="2802" max="2802" width="3.7109375" style="2" customWidth="1"/>
    <col min="2803" max="2803" width="96.85546875" style="2" customWidth="1"/>
    <col min="2804" max="2804" width="30.85546875" style="2" customWidth="1"/>
    <col min="2805" max="2805" width="12.5703125" style="2" customWidth="1"/>
    <col min="2806" max="2806" width="5.140625" style="2" customWidth="1"/>
    <col min="2807" max="2807" width="9.140625" style="2"/>
    <col min="2808" max="2808" width="4.85546875" style="2" customWidth="1"/>
    <col min="2809" max="2809" width="30.5703125" style="2" customWidth="1"/>
    <col min="2810" max="2810" width="33.85546875" style="2" customWidth="1"/>
    <col min="2811" max="2811" width="5.140625" style="2" customWidth="1"/>
    <col min="2812" max="2813" width="17.5703125" style="2" customWidth="1"/>
    <col min="2814" max="3057" width="9.140625" style="2"/>
    <col min="3058" max="3058" width="3.7109375" style="2" customWidth="1"/>
    <col min="3059" max="3059" width="96.85546875" style="2" customWidth="1"/>
    <col min="3060" max="3060" width="30.85546875" style="2" customWidth="1"/>
    <col min="3061" max="3061" width="12.5703125" style="2" customWidth="1"/>
    <col min="3062" max="3062" width="5.140625" style="2" customWidth="1"/>
    <col min="3063" max="3063" width="9.140625" style="2"/>
    <col min="3064" max="3064" width="4.85546875" style="2" customWidth="1"/>
    <col min="3065" max="3065" width="30.5703125" style="2" customWidth="1"/>
    <col min="3066" max="3066" width="33.85546875" style="2" customWidth="1"/>
    <col min="3067" max="3067" width="5.140625" style="2" customWidth="1"/>
    <col min="3068" max="3069" width="17.5703125" style="2" customWidth="1"/>
    <col min="3070" max="3313" width="9.140625" style="2"/>
    <col min="3314" max="3314" width="3.7109375" style="2" customWidth="1"/>
    <col min="3315" max="3315" width="96.85546875" style="2" customWidth="1"/>
    <col min="3316" max="3316" width="30.85546875" style="2" customWidth="1"/>
    <col min="3317" max="3317" width="12.5703125" style="2" customWidth="1"/>
    <col min="3318" max="3318" width="5.140625" style="2" customWidth="1"/>
    <col min="3319" max="3319" width="9.140625" style="2"/>
    <col min="3320" max="3320" width="4.85546875" style="2" customWidth="1"/>
    <col min="3321" max="3321" width="30.5703125" style="2" customWidth="1"/>
    <col min="3322" max="3322" width="33.85546875" style="2" customWidth="1"/>
    <col min="3323" max="3323" width="5.140625" style="2" customWidth="1"/>
    <col min="3324" max="3325" width="17.5703125" style="2" customWidth="1"/>
    <col min="3326" max="3569" width="9.140625" style="2"/>
    <col min="3570" max="3570" width="3.7109375" style="2" customWidth="1"/>
    <col min="3571" max="3571" width="96.85546875" style="2" customWidth="1"/>
    <col min="3572" max="3572" width="30.85546875" style="2" customWidth="1"/>
    <col min="3573" max="3573" width="12.5703125" style="2" customWidth="1"/>
    <col min="3574" max="3574" width="5.140625" style="2" customWidth="1"/>
    <col min="3575" max="3575" width="9.140625" style="2"/>
    <col min="3576" max="3576" width="4.85546875" style="2" customWidth="1"/>
    <col min="3577" max="3577" width="30.5703125" style="2" customWidth="1"/>
    <col min="3578" max="3578" width="33.85546875" style="2" customWidth="1"/>
    <col min="3579" max="3579" width="5.140625" style="2" customWidth="1"/>
    <col min="3580" max="3581" width="17.5703125" style="2" customWidth="1"/>
    <col min="3582" max="3825" width="9.140625" style="2"/>
    <col min="3826" max="3826" width="3.7109375" style="2" customWidth="1"/>
    <col min="3827" max="3827" width="96.85546875" style="2" customWidth="1"/>
    <col min="3828" max="3828" width="30.85546875" style="2" customWidth="1"/>
    <col min="3829" max="3829" width="12.5703125" style="2" customWidth="1"/>
    <col min="3830" max="3830" width="5.140625" style="2" customWidth="1"/>
    <col min="3831" max="3831" width="9.140625" style="2"/>
    <col min="3832" max="3832" width="4.85546875" style="2" customWidth="1"/>
    <col min="3833" max="3833" width="30.5703125" style="2" customWidth="1"/>
    <col min="3834" max="3834" width="33.85546875" style="2" customWidth="1"/>
    <col min="3835" max="3835" width="5.140625" style="2" customWidth="1"/>
    <col min="3836" max="3837" width="17.5703125" style="2" customWidth="1"/>
    <col min="3838" max="4081" width="9.140625" style="2"/>
    <col min="4082" max="4082" width="3.7109375" style="2" customWidth="1"/>
    <col min="4083" max="4083" width="96.85546875" style="2" customWidth="1"/>
    <col min="4084" max="4084" width="30.85546875" style="2" customWidth="1"/>
    <col min="4085" max="4085" width="12.5703125" style="2" customWidth="1"/>
    <col min="4086" max="4086" width="5.140625" style="2" customWidth="1"/>
    <col min="4087" max="4087" width="9.140625" style="2"/>
    <col min="4088" max="4088" width="4.85546875" style="2" customWidth="1"/>
    <col min="4089" max="4089" width="30.5703125" style="2" customWidth="1"/>
    <col min="4090" max="4090" width="33.85546875" style="2" customWidth="1"/>
    <col min="4091" max="4091" width="5.140625" style="2" customWidth="1"/>
    <col min="4092" max="4093" width="17.5703125" style="2" customWidth="1"/>
    <col min="4094" max="4337" width="9.140625" style="2"/>
    <col min="4338" max="4338" width="3.7109375" style="2" customWidth="1"/>
    <col min="4339" max="4339" width="96.85546875" style="2" customWidth="1"/>
    <col min="4340" max="4340" width="30.85546875" style="2" customWidth="1"/>
    <col min="4341" max="4341" width="12.5703125" style="2" customWidth="1"/>
    <col min="4342" max="4342" width="5.140625" style="2" customWidth="1"/>
    <col min="4343" max="4343" width="9.140625" style="2"/>
    <col min="4344" max="4344" width="4.85546875" style="2" customWidth="1"/>
    <col min="4345" max="4345" width="30.5703125" style="2" customWidth="1"/>
    <col min="4346" max="4346" width="33.85546875" style="2" customWidth="1"/>
    <col min="4347" max="4347" width="5.140625" style="2" customWidth="1"/>
    <col min="4348" max="4349" width="17.5703125" style="2" customWidth="1"/>
    <col min="4350" max="4593" width="9.140625" style="2"/>
    <col min="4594" max="4594" width="3.7109375" style="2" customWidth="1"/>
    <col min="4595" max="4595" width="96.85546875" style="2" customWidth="1"/>
    <col min="4596" max="4596" width="30.85546875" style="2" customWidth="1"/>
    <col min="4597" max="4597" width="12.5703125" style="2" customWidth="1"/>
    <col min="4598" max="4598" width="5.140625" style="2" customWidth="1"/>
    <col min="4599" max="4599" width="9.140625" style="2"/>
    <col min="4600" max="4600" width="4.85546875" style="2" customWidth="1"/>
    <col min="4601" max="4601" width="30.5703125" style="2" customWidth="1"/>
    <col min="4602" max="4602" width="33.85546875" style="2" customWidth="1"/>
    <col min="4603" max="4603" width="5.140625" style="2" customWidth="1"/>
    <col min="4604" max="4605" width="17.5703125" style="2" customWidth="1"/>
    <col min="4606" max="4849" width="9.140625" style="2"/>
    <col min="4850" max="4850" width="3.7109375" style="2" customWidth="1"/>
    <col min="4851" max="4851" width="96.85546875" style="2" customWidth="1"/>
    <col min="4852" max="4852" width="30.85546875" style="2" customWidth="1"/>
    <col min="4853" max="4853" width="12.5703125" style="2" customWidth="1"/>
    <col min="4854" max="4854" width="5.140625" style="2" customWidth="1"/>
    <col min="4855" max="4855" width="9.140625" style="2"/>
    <col min="4856" max="4856" width="4.85546875" style="2" customWidth="1"/>
    <col min="4857" max="4857" width="30.5703125" style="2" customWidth="1"/>
    <col min="4858" max="4858" width="33.85546875" style="2" customWidth="1"/>
    <col min="4859" max="4859" width="5.140625" style="2" customWidth="1"/>
    <col min="4860" max="4861" width="17.5703125" style="2" customWidth="1"/>
    <col min="4862" max="5105" width="9.140625" style="2"/>
    <col min="5106" max="5106" width="3.7109375" style="2" customWidth="1"/>
    <col min="5107" max="5107" width="96.85546875" style="2" customWidth="1"/>
    <col min="5108" max="5108" width="30.85546875" style="2" customWidth="1"/>
    <col min="5109" max="5109" width="12.5703125" style="2" customWidth="1"/>
    <col min="5110" max="5110" width="5.140625" style="2" customWidth="1"/>
    <col min="5111" max="5111" width="9.140625" style="2"/>
    <col min="5112" max="5112" width="4.85546875" style="2" customWidth="1"/>
    <col min="5113" max="5113" width="30.5703125" style="2" customWidth="1"/>
    <col min="5114" max="5114" width="33.85546875" style="2" customWidth="1"/>
    <col min="5115" max="5115" width="5.140625" style="2" customWidth="1"/>
    <col min="5116" max="5117" width="17.5703125" style="2" customWidth="1"/>
    <col min="5118" max="5361" width="9.140625" style="2"/>
    <col min="5362" max="5362" width="3.7109375" style="2" customWidth="1"/>
    <col min="5363" max="5363" width="96.85546875" style="2" customWidth="1"/>
    <col min="5364" max="5364" width="30.85546875" style="2" customWidth="1"/>
    <col min="5365" max="5365" width="12.5703125" style="2" customWidth="1"/>
    <col min="5366" max="5366" width="5.140625" style="2" customWidth="1"/>
    <col min="5367" max="5367" width="9.140625" style="2"/>
    <col min="5368" max="5368" width="4.85546875" style="2" customWidth="1"/>
    <col min="5369" max="5369" width="30.5703125" style="2" customWidth="1"/>
    <col min="5370" max="5370" width="33.85546875" style="2" customWidth="1"/>
    <col min="5371" max="5371" width="5.140625" style="2" customWidth="1"/>
    <col min="5372" max="5373" width="17.5703125" style="2" customWidth="1"/>
    <col min="5374" max="5617" width="9.140625" style="2"/>
    <col min="5618" max="5618" width="3.7109375" style="2" customWidth="1"/>
    <col min="5619" max="5619" width="96.85546875" style="2" customWidth="1"/>
    <col min="5620" max="5620" width="30.85546875" style="2" customWidth="1"/>
    <col min="5621" max="5621" width="12.5703125" style="2" customWidth="1"/>
    <col min="5622" max="5622" width="5.140625" style="2" customWidth="1"/>
    <col min="5623" max="5623" width="9.140625" style="2"/>
    <col min="5624" max="5624" width="4.85546875" style="2" customWidth="1"/>
    <col min="5625" max="5625" width="30.5703125" style="2" customWidth="1"/>
    <col min="5626" max="5626" width="33.85546875" style="2" customWidth="1"/>
    <col min="5627" max="5627" width="5.140625" style="2" customWidth="1"/>
    <col min="5628" max="5629" width="17.5703125" style="2" customWidth="1"/>
    <col min="5630" max="5873" width="9.140625" style="2"/>
    <col min="5874" max="5874" width="3.7109375" style="2" customWidth="1"/>
    <col min="5875" max="5875" width="96.85546875" style="2" customWidth="1"/>
    <col min="5876" max="5876" width="30.85546875" style="2" customWidth="1"/>
    <col min="5877" max="5877" width="12.5703125" style="2" customWidth="1"/>
    <col min="5878" max="5878" width="5.140625" style="2" customWidth="1"/>
    <col min="5879" max="5879" width="9.140625" style="2"/>
    <col min="5880" max="5880" width="4.85546875" style="2" customWidth="1"/>
    <col min="5881" max="5881" width="30.5703125" style="2" customWidth="1"/>
    <col min="5882" max="5882" width="33.85546875" style="2" customWidth="1"/>
    <col min="5883" max="5883" width="5.140625" style="2" customWidth="1"/>
    <col min="5884" max="5885" width="17.5703125" style="2" customWidth="1"/>
    <col min="5886" max="6129" width="9.140625" style="2"/>
    <col min="6130" max="6130" width="3.7109375" style="2" customWidth="1"/>
    <col min="6131" max="6131" width="96.85546875" style="2" customWidth="1"/>
    <col min="6132" max="6132" width="30.85546875" style="2" customWidth="1"/>
    <col min="6133" max="6133" width="12.5703125" style="2" customWidth="1"/>
    <col min="6134" max="6134" width="5.140625" style="2" customWidth="1"/>
    <col min="6135" max="6135" width="9.140625" style="2"/>
    <col min="6136" max="6136" width="4.85546875" style="2" customWidth="1"/>
    <col min="6137" max="6137" width="30.5703125" style="2" customWidth="1"/>
    <col min="6138" max="6138" width="33.85546875" style="2" customWidth="1"/>
    <col min="6139" max="6139" width="5.140625" style="2" customWidth="1"/>
    <col min="6140" max="6141" width="17.5703125" style="2" customWidth="1"/>
    <col min="6142" max="6385" width="9.140625" style="2"/>
    <col min="6386" max="6386" width="3.7109375" style="2" customWidth="1"/>
    <col min="6387" max="6387" width="96.85546875" style="2" customWidth="1"/>
    <col min="6388" max="6388" width="30.85546875" style="2" customWidth="1"/>
    <col min="6389" max="6389" width="12.5703125" style="2" customWidth="1"/>
    <col min="6390" max="6390" width="5.140625" style="2" customWidth="1"/>
    <col min="6391" max="6391" width="9.140625" style="2"/>
    <col min="6392" max="6392" width="4.85546875" style="2" customWidth="1"/>
    <col min="6393" max="6393" width="30.5703125" style="2" customWidth="1"/>
    <col min="6394" max="6394" width="33.85546875" style="2" customWidth="1"/>
    <col min="6395" max="6395" width="5.140625" style="2" customWidth="1"/>
    <col min="6396" max="6397" width="17.5703125" style="2" customWidth="1"/>
    <col min="6398" max="6641" width="9.140625" style="2"/>
    <col min="6642" max="6642" width="3.7109375" style="2" customWidth="1"/>
    <col min="6643" max="6643" width="96.85546875" style="2" customWidth="1"/>
    <col min="6644" max="6644" width="30.85546875" style="2" customWidth="1"/>
    <col min="6645" max="6645" width="12.5703125" style="2" customWidth="1"/>
    <col min="6646" max="6646" width="5.140625" style="2" customWidth="1"/>
    <col min="6647" max="6647" width="9.140625" style="2"/>
    <col min="6648" max="6648" width="4.85546875" style="2" customWidth="1"/>
    <col min="6649" max="6649" width="30.5703125" style="2" customWidth="1"/>
    <col min="6650" max="6650" width="33.85546875" style="2" customWidth="1"/>
    <col min="6651" max="6651" width="5.140625" style="2" customWidth="1"/>
    <col min="6652" max="6653" width="17.5703125" style="2" customWidth="1"/>
    <col min="6654" max="6897" width="9.140625" style="2"/>
    <col min="6898" max="6898" width="3.7109375" style="2" customWidth="1"/>
    <col min="6899" max="6899" width="96.85546875" style="2" customWidth="1"/>
    <col min="6900" max="6900" width="30.85546875" style="2" customWidth="1"/>
    <col min="6901" max="6901" width="12.5703125" style="2" customWidth="1"/>
    <col min="6902" max="6902" width="5.140625" style="2" customWidth="1"/>
    <col min="6903" max="6903" width="9.140625" style="2"/>
    <col min="6904" max="6904" width="4.85546875" style="2" customWidth="1"/>
    <col min="6905" max="6905" width="30.5703125" style="2" customWidth="1"/>
    <col min="6906" max="6906" width="33.85546875" style="2" customWidth="1"/>
    <col min="6907" max="6907" width="5.140625" style="2" customWidth="1"/>
    <col min="6908" max="6909" width="17.5703125" style="2" customWidth="1"/>
    <col min="6910" max="7153" width="9.140625" style="2"/>
    <col min="7154" max="7154" width="3.7109375" style="2" customWidth="1"/>
    <col min="7155" max="7155" width="96.85546875" style="2" customWidth="1"/>
    <col min="7156" max="7156" width="30.85546875" style="2" customWidth="1"/>
    <col min="7157" max="7157" width="12.5703125" style="2" customWidth="1"/>
    <col min="7158" max="7158" width="5.140625" style="2" customWidth="1"/>
    <col min="7159" max="7159" width="9.140625" style="2"/>
    <col min="7160" max="7160" width="4.85546875" style="2" customWidth="1"/>
    <col min="7161" max="7161" width="30.5703125" style="2" customWidth="1"/>
    <col min="7162" max="7162" width="33.85546875" style="2" customWidth="1"/>
    <col min="7163" max="7163" width="5.140625" style="2" customWidth="1"/>
    <col min="7164" max="7165" width="17.5703125" style="2" customWidth="1"/>
    <col min="7166" max="7409" width="9.140625" style="2"/>
    <col min="7410" max="7410" width="3.7109375" style="2" customWidth="1"/>
    <col min="7411" max="7411" width="96.85546875" style="2" customWidth="1"/>
    <col min="7412" max="7412" width="30.85546875" style="2" customWidth="1"/>
    <col min="7413" max="7413" width="12.5703125" style="2" customWidth="1"/>
    <col min="7414" max="7414" width="5.140625" style="2" customWidth="1"/>
    <col min="7415" max="7415" width="9.140625" style="2"/>
    <col min="7416" max="7416" width="4.85546875" style="2" customWidth="1"/>
    <col min="7417" max="7417" width="30.5703125" style="2" customWidth="1"/>
    <col min="7418" max="7418" width="33.85546875" style="2" customWidth="1"/>
    <col min="7419" max="7419" width="5.140625" style="2" customWidth="1"/>
    <col min="7420" max="7421" width="17.5703125" style="2" customWidth="1"/>
    <col min="7422" max="7665" width="9.140625" style="2"/>
    <col min="7666" max="7666" width="3.7109375" style="2" customWidth="1"/>
    <col min="7667" max="7667" width="96.85546875" style="2" customWidth="1"/>
    <col min="7668" max="7668" width="30.85546875" style="2" customWidth="1"/>
    <col min="7669" max="7669" width="12.5703125" style="2" customWidth="1"/>
    <col min="7670" max="7670" width="5.140625" style="2" customWidth="1"/>
    <col min="7671" max="7671" width="9.140625" style="2"/>
    <col min="7672" max="7672" width="4.85546875" style="2" customWidth="1"/>
    <col min="7673" max="7673" width="30.5703125" style="2" customWidth="1"/>
    <col min="7674" max="7674" width="33.85546875" style="2" customWidth="1"/>
    <col min="7675" max="7675" width="5.140625" style="2" customWidth="1"/>
    <col min="7676" max="7677" width="17.5703125" style="2" customWidth="1"/>
    <col min="7678" max="7921" width="9.140625" style="2"/>
    <col min="7922" max="7922" width="3.7109375" style="2" customWidth="1"/>
    <col min="7923" max="7923" width="96.85546875" style="2" customWidth="1"/>
    <col min="7924" max="7924" width="30.85546875" style="2" customWidth="1"/>
    <col min="7925" max="7925" width="12.5703125" style="2" customWidth="1"/>
    <col min="7926" max="7926" width="5.140625" style="2" customWidth="1"/>
    <col min="7927" max="7927" width="9.140625" style="2"/>
    <col min="7928" max="7928" width="4.85546875" style="2" customWidth="1"/>
    <col min="7929" max="7929" width="30.5703125" style="2" customWidth="1"/>
    <col min="7930" max="7930" width="33.85546875" style="2" customWidth="1"/>
    <col min="7931" max="7931" width="5.140625" style="2" customWidth="1"/>
    <col min="7932" max="7933" width="17.5703125" style="2" customWidth="1"/>
    <col min="7934" max="8177" width="9.140625" style="2"/>
    <col min="8178" max="8178" width="3.7109375" style="2" customWidth="1"/>
    <col min="8179" max="8179" width="96.85546875" style="2" customWidth="1"/>
    <col min="8180" max="8180" width="30.85546875" style="2" customWidth="1"/>
    <col min="8181" max="8181" width="12.5703125" style="2" customWidth="1"/>
    <col min="8182" max="8182" width="5.140625" style="2" customWidth="1"/>
    <col min="8183" max="8183" width="9.140625" style="2"/>
    <col min="8184" max="8184" width="4.85546875" style="2" customWidth="1"/>
    <col min="8185" max="8185" width="30.5703125" style="2" customWidth="1"/>
    <col min="8186" max="8186" width="33.85546875" style="2" customWidth="1"/>
    <col min="8187" max="8187" width="5.140625" style="2" customWidth="1"/>
    <col min="8188" max="8189" width="17.5703125" style="2" customWidth="1"/>
    <col min="8190" max="8433" width="9.140625" style="2"/>
    <col min="8434" max="8434" width="3.7109375" style="2" customWidth="1"/>
    <col min="8435" max="8435" width="96.85546875" style="2" customWidth="1"/>
    <col min="8436" max="8436" width="30.85546875" style="2" customWidth="1"/>
    <col min="8437" max="8437" width="12.5703125" style="2" customWidth="1"/>
    <col min="8438" max="8438" width="5.140625" style="2" customWidth="1"/>
    <col min="8439" max="8439" width="9.140625" style="2"/>
    <col min="8440" max="8440" width="4.85546875" style="2" customWidth="1"/>
    <col min="8441" max="8441" width="30.5703125" style="2" customWidth="1"/>
    <col min="8442" max="8442" width="33.85546875" style="2" customWidth="1"/>
    <col min="8443" max="8443" width="5.140625" style="2" customWidth="1"/>
    <col min="8444" max="8445" width="17.5703125" style="2" customWidth="1"/>
    <col min="8446" max="8689" width="9.140625" style="2"/>
    <col min="8690" max="8690" width="3.7109375" style="2" customWidth="1"/>
    <col min="8691" max="8691" width="96.85546875" style="2" customWidth="1"/>
    <col min="8692" max="8692" width="30.85546875" style="2" customWidth="1"/>
    <col min="8693" max="8693" width="12.5703125" style="2" customWidth="1"/>
    <col min="8694" max="8694" width="5.140625" style="2" customWidth="1"/>
    <col min="8695" max="8695" width="9.140625" style="2"/>
    <col min="8696" max="8696" width="4.85546875" style="2" customWidth="1"/>
    <col min="8697" max="8697" width="30.5703125" style="2" customWidth="1"/>
    <col min="8698" max="8698" width="33.85546875" style="2" customWidth="1"/>
    <col min="8699" max="8699" width="5.140625" style="2" customWidth="1"/>
    <col min="8700" max="8701" width="17.5703125" style="2" customWidth="1"/>
    <col min="8702" max="8945" width="9.140625" style="2"/>
    <col min="8946" max="8946" width="3.7109375" style="2" customWidth="1"/>
    <col min="8947" max="8947" width="96.85546875" style="2" customWidth="1"/>
    <col min="8948" max="8948" width="30.85546875" style="2" customWidth="1"/>
    <col min="8949" max="8949" width="12.5703125" style="2" customWidth="1"/>
    <col min="8950" max="8950" width="5.140625" style="2" customWidth="1"/>
    <col min="8951" max="8951" width="9.140625" style="2"/>
    <col min="8952" max="8952" width="4.85546875" style="2" customWidth="1"/>
    <col min="8953" max="8953" width="30.5703125" style="2" customWidth="1"/>
    <col min="8954" max="8954" width="33.85546875" style="2" customWidth="1"/>
    <col min="8955" max="8955" width="5.140625" style="2" customWidth="1"/>
    <col min="8956" max="8957" width="17.5703125" style="2" customWidth="1"/>
    <col min="8958" max="9201" width="9.140625" style="2"/>
    <col min="9202" max="9202" width="3.7109375" style="2" customWidth="1"/>
    <col min="9203" max="9203" width="96.85546875" style="2" customWidth="1"/>
    <col min="9204" max="9204" width="30.85546875" style="2" customWidth="1"/>
    <col min="9205" max="9205" width="12.5703125" style="2" customWidth="1"/>
    <col min="9206" max="9206" width="5.140625" style="2" customWidth="1"/>
    <col min="9207" max="9207" width="9.140625" style="2"/>
    <col min="9208" max="9208" width="4.85546875" style="2" customWidth="1"/>
    <col min="9209" max="9209" width="30.5703125" style="2" customWidth="1"/>
    <col min="9210" max="9210" width="33.85546875" style="2" customWidth="1"/>
    <col min="9211" max="9211" width="5.140625" style="2" customWidth="1"/>
    <col min="9212" max="9213" width="17.5703125" style="2" customWidth="1"/>
    <col min="9214" max="9457" width="9.140625" style="2"/>
    <col min="9458" max="9458" width="3.7109375" style="2" customWidth="1"/>
    <col min="9459" max="9459" width="96.85546875" style="2" customWidth="1"/>
    <col min="9460" max="9460" width="30.85546875" style="2" customWidth="1"/>
    <col min="9461" max="9461" width="12.5703125" style="2" customWidth="1"/>
    <col min="9462" max="9462" width="5.140625" style="2" customWidth="1"/>
    <col min="9463" max="9463" width="9.140625" style="2"/>
    <col min="9464" max="9464" width="4.85546875" style="2" customWidth="1"/>
    <col min="9465" max="9465" width="30.5703125" style="2" customWidth="1"/>
    <col min="9466" max="9466" width="33.85546875" style="2" customWidth="1"/>
    <col min="9467" max="9467" width="5.140625" style="2" customWidth="1"/>
    <col min="9468" max="9469" width="17.5703125" style="2" customWidth="1"/>
    <col min="9470" max="9713" width="9.140625" style="2"/>
    <col min="9714" max="9714" width="3.7109375" style="2" customWidth="1"/>
    <col min="9715" max="9715" width="96.85546875" style="2" customWidth="1"/>
    <col min="9716" max="9716" width="30.85546875" style="2" customWidth="1"/>
    <col min="9717" max="9717" width="12.5703125" style="2" customWidth="1"/>
    <col min="9718" max="9718" width="5.140625" style="2" customWidth="1"/>
    <col min="9719" max="9719" width="9.140625" style="2"/>
    <col min="9720" max="9720" width="4.85546875" style="2" customWidth="1"/>
    <col min="9721" max="9721" width="30.5703125" style="2" customWidth="1"/>
    <col min="9722" max="9722" width="33.85546875" style="2" customWidth="1"/>
    <col min="9723" max="9723" width="5.140625" style="2" customWidth="1"/>
    <col min="9724" max="9725" width="17.5703125" style="2" customWidth="1"/>
    <col min="9726" max="9969" width="9.140625" style="2"/>
    <col min="9970" max="9970" width="3.7109375" style="2" customWidth="1"/>
    <col min="9971" max="9971" width="96.85546875" style="2" customWidth="1"/>
    <col min="9972" max="9972" width="30.85546875" style="2" customWidth="1"/>
    <col min="9973" max="9973" width="12.5703125" style="2" customWidth="1"/>
    <col min="9974" max="9974" width="5.140625" style="2" customWidth="1"/>
    <col min="9975" max="9975" width="9.140625" style="2"/>
    <col min="9976" max="9976" width="4.85546875" style="2" customWidth="1"/>
    <col min="9977" max="9977" width="30.5703125" style="2" customWidth="1"/>
    <col min="9978" max="9978" width="33.85546875" style="2" customWidth="1"/>
    <col min="9979" max="9979" width="5.140625" style="2" customWidth="1"/>
    <col min="9980" max="9981" width="17.5703125" style="2" customWidth="1"/>
    <col min="9982" max="10225" width="9.140625" style="2"/>
    <col min="10226" max="10226" width="3.7109375" style="2" customWidth="1"/>
    <col min="10227" max="10227" width="96.85546875" style="2" customWidth="1"/>
    <col min="10228" max="10228" width="30.85546875" style="2" customWidth="1"/>
    <col min="10229" max="10229" width="12.5703125" style="2" customWidth="1"/>
    <col min="10230" max="10230" width="5.140625" style="2" customWidth="1"/>
    <col min="10231" max="10231" width="9.140625" style="2"/>
    <col min="10232" max="10232" width="4.85546875" style="2" customWidth="1"/>
    <col min="10233" max="10233" width="30.5703125" style="2" customWidth="1"/>
    <col min="10234" max="10234" width="33.85546875" style="2" customWidth="1"/>
    <col min="10235" max="10235" width="5.140625" style="2" customWidth="1"/>
    <col min="10236" max="10237" width="17.5703125" style="2" customWidth="1"/>
    <col min="10238" max="10481" width="9.140625" style="2"/>
    <col min="10482" max="10482" width="3.7109375" style="2" customWidth="1"/>
    <col min="10483" max="10483" width="96.85546875" style="2" customWidth="1"/>
    <col min="10484" max="10484" width="30.85546875" style="2" customWidth="1"/>
    <col min="10485" max="10485" width="12.5703125" style="2" customWidth="1"/>
    <col min="10486" max="10486" width="5.140625" style="2" customWidth="1"/>
    <col min="10487" max="10487" width="9.140625" style="2"/>
    <col min="10488" max="10488" width="4.85546875" style="2" customWidth="1"/>
    <col min="10489" max="10489" width="30.5703125" style="2" customWidth="1"/>
    <col min="10490" max="10490" width="33.85546875" style="2" customWidth="1"/>
    <col min="10491" max="10491" width="5.140625" style="2" customWidth="1"/>
    <col min="10492" max="10493" width="17.5703125" style="2" customWidth="1"/>
    <col min="10494" max="10737" width="9.140625" style="2"/>
    <col min="10738" max="10738" width="3.7109375" style="2" customWidth="1"/>
    <col min="10739" max="10739" width="96.85546875" style="2" customWidth="1"/>
    <col min="10740" max="10740" width="30.85546875" style="2" customWidth="1"/>
    <col min="10741" max="10741" width="12.5703125" style="2" customWidth="1"/>
    <col min="10742" max="10742" width="5.140625" style="2" customWidth="1"/>
    <col min="10743" max="10743" width="9.140625" style="2"/>
    <col min="10744" max="10744" width="4.85546875" style="2" customWidth="1"/>
    <col min="10745" max="10745" width="30.5703125" style="2" customWidth="1"/>
    <col min="10746" max="10746" width="33.85546875" style="2" customWidth="1"/>
    <col min="10747" max="10747" width="5.140625" style="2" customWidth="1"/>
    <col min="10748" max="10749" width="17.5703125" style="2" customWidth="1"/>
    <col min="10750" max="10993" width="9.140625" style="2"/>
    <col min="10994" max="10994" width="3.7109375" style="2" customWidth="1"/>
    <col min="10995" max="10995" width="96.85546875" style="2" customWidth="1"/>
    <col min="10996" max="10996" width="30.85546875" style="2" customWidth="1"/>
    <col min="10997" max="10997" width="12.5703125" style="2" customWidth="1"/>
    <col min="10998" max="10998" width="5.140625" style="2" customWidth="1"/>
    <col min="10999" max="10999" width="9.140625" style="2"/>
    <col min="11000" max="11000" width="4.85546875" style="2" customWidth="1"/>
    <col min="11001" max="11001" width="30.5703125" style="2" customWidth="1"/>
    <col min="11002" max="11002" width="33.85546875" style="2" customWidth="1"/>
    <col min="11003" max="11003" width="5.140625" style="2" customWidth="1"/>
    <col min="11004" max="11005" width="17.5703125" style="2" customWidth="1"/>
    <col min="11006" max="11249" width="9.140625" style="2"/>
    <col min="11250" max="11250" width="3.7109375" style="2" customWidth="1"/>
    <col min="11251" max="11251" width="96.85546875" style="2" customWidth="1"/>
    <col min="11252" max="11252" width="30.85546875" style="2" customWidth="1"/>
    <col min="11253" max="11253" width="12.5703125" style="2" customWidth="1"/>
    <col min="11254" max="11254" width="5.140625" style="2" customWidth="1"/>
    <col min="11255" max="11255" width="9.140625" style="2"/>
    <col min="11256" max="11256" width="4.85546875" style="2" customWidth="1"/>
    <col min="11257" max="11257" width="30.5703125" style="2" customWidth="1"/>
    <col min="11258" max="11258" width="33.85546875" style="2" customWidth="1"/>
    <col min="11259" max="11259" width="5.140625" style="2" customWidth="1"/>
    <col min="11260" max="11261" width="17.5703125" style="2" customWidth="1"/>
    <col min="11262" max="11505" width="9.140625" style="2"/>
    <col min="11506" max="11506" width="3.7109375" style="2" customWidth="1"/>
    <col min="11507" max="11507" width="96.85546875" style="2" customWidth="1"/>
    <col min="11508" max="11508" width="30.85546875" style="2" customWidth="1"/>
    <col min="11509" max="11509" width="12.5703125" style="2" customWidth="1"/>
    <col min="11510" max="11510" width="5.140625" style="2" customWidth="1"/>
    <col min="11511" max="11511" width="9.140625" style="2"/>
    <col min="11512" max="11512" width="4.85546875" style="2" customWidth="1"/>
    <col min="11513" max="11513" width="30.5703125" style="2" customWidth="1"/>
    <col min="11514" max="11514" width="33.85546875" style="2" customWidth="1"/>
    <col min="11515" max="11515" width="5.140625" style="2" customWidth="1"/>
    <col min="11516" max="11517" width="17.5703125" style="2" customWidth="1"/>
    <col min="11518" max="11761" width="9.140625" style="2"/>
    <col min="11762" max="11762" width="3.7109375" style="2" customWidth="1"/>
    <col min="11763" max="11763" width="96.85546875" style="2" customWidth="1"/>
    <col min="11764" max="11764" width="30.85546875" style="2" customWidth="1"/>
    <col min="11765" max="11765" width="12.5703125" style="2" customWidth="1"/>
    <col min="11766" max="11766" width="5.140625" style="2" customWidth="1"/>
    <col min="11767" max="11767" width="9.140625" style="2"/>
    <col min="11768" max="11768" width="4.85546875" style="2" customWidth="1"/>
    <col min="11769" max="11769" width="30.5703125" style="2" customWidth="1"/>
    <col min="11770" max="11770" width="33.85546875" style="2" customWidth="1"/>
    <col min="11771" max="11771" width="5.140625" style="2" customWidth="1"/>
    <col min="11772" max="11773" width="17.5703125" style="2" customWidth="1"/>
    <col min="11774" max="12017" width="9.140625" style="2"/>
    <col min="12018" max="12018" width="3.7109375" style="2" customWidth="1"/>
    <col min="12019" max="12019" width="96.85546875" style="2" customWidth="1"/>
    <col min="12020" max="12020" width="30.85546875" style="2" customWidth="1"/>
    <col min="12021" max="12021" width="12.5703125" style="2" customWidth="1"/>
    <col min="12022" max="12022" width="5.140625" style="2" customWidth="1"/>
    <col min="12023" max="12023" width="9.140625" style="2"/>
    <col min="12024" max="12024" width="4.85546875" style="2" customWidth="1"/>
    <col min="12025" max="12025" width="30.5703125" style="2" customWidth="1"/>
    <col min="12026" max="12026" width="33.85546875" style="2" customWidth="1"/>
    <col min="12027" max="12027" width="5.140625" style="2" customWidth="1"/>
    <col min="12028" max="12029" width="17.5703125" style="2" customWidth="1"/>
    <col min="12030" max="12273" width="9.140625" style="2"/>
    <col min="12274" max="12274" width="3.7109375" style="2" customWidth="1"/>
    <col min="12275" max="12275" width="96.85546875" style="2" customWidth="1"/>
    <col min="12276" max="12276" width="30.85546875" style="2" customWidth="1"/>
    <col min="12277" max="12277" width="12.5703125" style="2" customWidth="1"/>
    <col min="12278" max="12278" width="5.140625" style="2" customWidth="1"/>
    <col min="12279" max="12279" width="9.140625" style="2"/>
    <col min="12280" max="12280" width="4.85546875" style="2" customWidth="1"/>
    <col min="12281" max="12281" width="30.5703125" style="2" customWidth="1"/>
    <col min="12282" max="12282" width="33.85546875" style="2" customWidth="1"/>
    <col min="12283" max="12283" width="5.140625" style="2" customWidth="1"/>
    <col min="12284" max="12285" width="17.5703125" style="2" customWidth="1"/>
    <col min="12286" max="12529" width="9.140625" style="2"/>
    <col min="12530" max="12530" width="3.7109375" style="2" customWidth="1"/>
    <col min="12531" max="12531" width="96.85546875" style="2" customWidth="1"/>
    <col min="12532" max="12532" width="30.85546875" style="2" customWidth="1"/>
    <col min="12533" max="12533" width="12.5703125" style="2" customWidth="1"/>
    <col min="12534" max="12534" width="5.140625" style="2" customWidth="1"/>
    <col min="12535" max="12535" width="9.140625" style="2"/>
    <col min="12536" max="12536" width="4.85546875" style="2" customWidth="1"/>
    <col min="12537" max="12537" width="30.5703125" style="2" customWidth="1"/>
    <col min="12538" max="12538" width="33.85546875" style="2" customWidth="1"/>
    <col min="12539" max="12539" width="5.140625" style="2" customWidth="1"/>
    <col min="12540" max="12541" width="17.5703125" style="2" customWidth="1"/>
    <col min="12542" max="12785" width="9.140625" style="2"/>
    <col min="12786" max="12786" width="3.7109375" style="2" customWidth="1"/>
    <col min="12787" max="12787" width="96.85546875" style="2" customWidth="1"/>
    <col min="12788" max="12788" width="30.85546875" style="2" customWidth="1"/>
    <col min="12789" max="12789" width="12.5703125" style="2" customWidth="1"/>
    <col min="12790" max="12790" width="5.140625" style="2" customWidth="1"/>
    <col min="12791" max="12791" width="9.140625" style="2"/>
    <col min="12792" max="12792" width="4.85546875" style="2" customWidth="1"/>
    <col min="12793" max="12793" width="30.5703125" style="2" customWidth="1"/>
    <col min="12794" max="12794" width="33.85546875" style="2" customWidth="1"/>
    <col min="12795" max="12795" width="5.140625" style="2" customWidth="1"/>
    <col min="12796" max="12797" width="17.5703125" style="2" customWidth="1"/>
    <col min="12798" max="13041" width="9.140625" style="2"/>
    <col min="13042" max="13042" width="3.7109375" style="2" customWidth="1"/>
    <col min="13043" max="13043" width="96.85546875" style="2" customWidth="1"/>
    <col min="13044" max="13044" width="30.85546875" style="2" customWidth="1"/>
    <col min="13045" max="13045" width="12.5703125" style="2" customWidth="1"/>
    <col min="13046" max="13046" width="5.140625" style="2" customWidth="1"/>
    <col min="13047" max="13047" width="9.140625" style="2"/>
    <col min="13048" max="13048" width="4.85546875" style="2" customWidth="1"/>
    <col min="13049" max="13049" width="30.5703125" style="2" customWidth="1"/>
    <col min="13050" max="13050" width="33.85546875" style="2" customWidth="1"/>
    <col min="13051" max="13051" width="5.140625" style="2" customWidth="1"/>
    <col min="13052" max="13053" width="17.5703125" style="2" customWidth="1"/>
    <col min="13054" max="13297" width="9.140625" style="2"/>
    <col min="13298" max="13298" width="3.7109375" style="2" customWidth="1"/>
    <col min="13299" max="13299" width="96.85546875" style="2" customWidth="1"/>
    <col min="13300" max="13300" width="30.85546875" style="2" customWidth="1"/>
    <col min="13301" max="13301" width="12.5703125" style="2" customWidth="1"/>
    <col min="13302" max="13302" width="5.140625" style="2" customWidth="1"/>
    <col min="13303" max="13303" width="9.140625" style="2"/>
    <col min="13304" max="13304" width="4.85546875" style="2" customWidth="1"/>
    <col min="13305" max="13305" width="30.5703125" style="2" customWidth="1"/>
    <col min="13306" max="13306" width="33.85546875" style="2" customWidth="1"/>
    <col min="13307" max="13307" width="5.140625" style="2" customWidth="1"/>
    <col min="13308" max="13309" width="17.5703125" style="2" customWidth="1"/>
    <col min="13310" max="13553" width="9.140625" style="2"/>
    <col min="13554" max="13554" width="3.7109375" style="2" customWidth="1"/>
    <col min="13555" max="13555" width="96.85546875" style="2" customWidth="1"/>
    <col min="13556" max="13556" width="30.85546875" style="2" customWidth="1"/>
    <col min="13557" max="13557" width="12.5703125" style="2" customWidth="1"/>
    <col min="13558" max="13558" width="5.140625" style="2" customWidth="1"/>
    <col min="13559" max="13559" width="9.140625" style="2"/>
    <col min="13560" max="13560" width="4.85546875" style="2" customWidth="1"/>
    <col min="13561" max="13561" width="30.5703125" style="2" customWidth="1"/>
    <col min="13562" max="13562" width="33.85546875" style="2" customWidth="1"/>
    <col min="13563" max="13563" width="5.140625" style="2" customWidth="1"/>
    <col min="13564" max="13565" width="17.5703125" style="2" customWidth="1"/>
    <col min="13566" max="13809" width="9.140625" style="2"/>
    <col min="13810" max="13810" width="3.7109375" style="2" customWidth="1"/>
    <col min="13811" max="13811" width="96.85546875" style="2" customWidth="1"/>
    <col min="13812" max="13812" width="30.85546875" style="2" customWidth="1"/>
    <col min="13813" max="13813" width="12.5703125" style="2" customWidth="1"/>
    <col min="13814" max="13814" width="5.140625" style="2" customWidth="1"/>
    <col min="13815" max="13815" width="9.140625" style="2"/>
    <col min="13816" max="13816" width="4.85546875" style="2" customWidth="1"/>
    <col min="13817" max="13817" width="30.5703125" style="2" customWidth="1"/>
    <col min="13818" max="13818" width="33.85546875" style="2" customWidth="1"/>
    <col min="13819" max="13819" width="5.140625" style="2" customWidth="1"/>
    <col min="13820" max="13821" width="17.5703125" style="2" customWidth="1"/>
    <col min="13822" max="14065" width="9.140625" style="2"/>
    <col min="14066" max="14066" width="3.7109375" style="2" customWidth="1"/>
    <col min="14067" max="14067" width="96.85546875" style="2" customWidth="1"/>
    <col min="14068" max="14068" width="30.85546875" style="2" customWidth="1"/>
    <col min="14069" max="14069" width="12.5703125" style="2" customWidth="1"/>
    <col min="14070" max="14070" width="5.140625" style="2" customWidth="1"/>
    <col min="14071" max="14071" width="9.140625" style="2"/>
    <col min="14072" max="14072" width="4.85546875" style="2" customWidth="1"/>
    <col min="14073" max="14073" width="30.5703125" style="2" customWidth="1"/>
    <col min="14074" max="14074" width="33.85546875" style="2" customWidth="1"/>
    <col min="14075" max="14075" width="5.140625" style="2" customWidth="1"/>
    <col min="14076" max="14077" width="17.5703125" style="2" customWidth="1"/>
    <col min="14078" max="14321" width="9.140625" style="2"/>
    <col min="14322" max="14322" width="3.7109375" style="2" customWidth="1"/>
    <col min="14323" max="14323" width="96.85546875" style="2" customWidth="1"/>
    <col min="14324" max="14324" width="30.85546875" style="2" customWidth="1"/>
    <col min="14325" max="14325" width="12.5703125" style="2" customWidth="1"/>
    <col min="14326" max="14326" width="5.140625" style="2" customWidth="1"/>
    <col min="14327" max="14327" width="9.140625" style="2"/>
    <col min="14328" max="14328" width="4.85546875" style="2" customWidth="1"/>
    <col min="14329" max="14329" width="30.5703125" style="2" customWidth="1"/>
    <col min="14330" max="14330" width="33.85546875" style="2" customWidth="1"/>
    <col min="14331" max="14331" width="5.140625" style="2" customWidth="1"/>
    <col min="14332" max="14333" width="17.5703125" style="2" customWidth="1"/>
    <col min="14334" max="14577" width="9.140625" style="2"/>
    <col min="14578" max="14578" width="3.7109375" style="2" customWidth="1"/>
    <col min="14579" max="14579" width="96.85546875" style="2" customWidth="1"/>
    <col min="14580" max="14580" width="30.85546875" style="2" customWidth="1"/>
    <col min="14581" max="14581" width="12.5703125" style="2" customWidth="1"/>
    <col min="14582" max="14582" width="5.140625" style="2" customWidth="1"/>
    <col min="14583" max="14583" width="9.140625" style="2"/>
    <col min="14584" max="14584" width="4.85546875" style="2" customWidth="1"/>
    <col min="14585" max="14585" width="30.5703125" style="2" customWidth="1"/>
    <col min="14586" max="14586" width="33.85546875" style="2" customWidth="1"/>
    <col min="14587" max="14587" width="5.140625" style="2" customWidth="1"/>
    <col min="14588" max="14589" width="17.5703125" style="2" customWidth="1"/>
    <col min="14590" max="14833" width="9.140625" style="2"/>
    <col min="14834" max="14834" width="3.7109375" style="2" customWidth="1"/>
    <col min="14835" max="14835" width="96.85546875" style="2" customWidth="1"/>
    <col min="14836" max="14836" width="30.85546875" style="2" customWidth="1"/>
    <col min="14837" max="14837" width="12.5703125" style="2" customWidth="1"/>
    <col min="14838" max="14838" width="5.140625" style="2" customWidth="1"/>
    <col min="14839" max="14839" width="9.140625" style="2"/>
    <col min="14840" max="14840" width="4.85546875" style="2" customWidth="1"/>
    <col min="14841" max="14841" width="30.5703125" style="2" customWidth="1"/>
    <col min="14842" max="14842" width="33.85546875" style="2" customWidth="1"/>
    <col min="14843" max="14843" width="5.140625" style="2" customWidth="1"/>
    <col min="14844" max="14845" width="17.5703125" style="2" customWidth="1"/>
    <col min="14846" max="15089" width="9.140625" style="2"/>
    <col min="15090" max="15090" width="3.7109375" style="2" customWidth="1"/>
    <col min="15091" max="15091" width="96.85546875" style="2" customWidth="1"/>
    <col min="15092" max="15092" width="30.85546875" style="2" customWidth="1"/>
    <col min="15093" max="15093" width="12.5703125" style="2" customWidth="1"/>
    <col min="15094" max="15094" width="5.140625" style="2" customWidth="1"/>
    <col min="15095" max="15095" width="9.140625" style="2"/>
    <col min="15096" max="15096" width="4.85546875" style="2" customWidth="1"/>
    <col min="15097" max="15097" width="30.5703125" style="2" customWidth="1"/>
    <col min="15098" max="15098" width="33.85546875" style="2" customWidth="1"/>
    <col min="15099" max="15099" width="5.140625" style="2" customWidth="1"/>
    <col min="15100" max="15101" width="17.5703125" style="2" customWidth="1"/>
    <col min="15102" max="15345" width="9.140625" style="2"/>
    <col min="15346" max="15346" width="3.7109375" style="2" customWidth="1"/>
    <col min="15347" max="15347" width="96.85546875" style="2" customWidth="1"/>
    <col min="15348" max="15348" width="30.85546875" style="2" customWidth="1"/>
    <col min="15349" max="15349" width="12.5703125" style="2" customWidth="1"/>
    <col min="15350" max="15350" width="5.140625" style="2" customWidth="1"/>
    <col min="15351" max="15351" width="9.140625" style="2"/>
    <col min="15352" max="15352" width="4.85546875" style="2" customWidth="1"/>
    <col min="15353" max="15353" width="30.5703125" style="2" customWidth="1"/>
    <col min="15354" max="15354" width="33.85546875" style="2" customWidth="1"/>
    <col min="15355" max="15355" width="5.140625" style="2" customWidth="1"/>
    <col min="15356" max="15357" width="17.5703125" style="2" customWidth="1"/>
    <col min="15358" max="15601" width="9.140625" style="2"/>
    <col min="15602" max="15602" width="3.7109375" style="2" customWidth="1"/>
    <col min="15603" max="15603" width="96.85546875" style="2" customWidth="1"/>
    <col min="15604" max="15604" width="30.85546875" style="2" customWidth="1"/>
    <col min="15605" max="15605" width="12.5703125" style="2" customWidth="1"/>
    <col min="15606" max="15606" width="5.140625" style="2" customWidth="1"/>
    <col min="15607" max="15607" width="9.140625" style="2"/>
    <col min="15608" max="15608" width="4.85546875" style="2" customWidth="1"/>
    <col min="15609" max="15609" width="30.5703125" style="2" customWidth="1"/>
    <col min="15610" max="15610" width="33.85546875" style="2" customWidth="1"/>
    <col min="15611" max="15611" width="5.140625" style="2" customWidth="1"/>
    <col min="15612" max="15613" width="17.5703125" style="2" customWidth="1"/>
    <col min="15614" max="15857" width="9.140625" style="2"/>
    <col min="15858" max="15858" width="3.7109375" style="2" customWidth="1"/>
    <col min="15859" max="15859" width="96.85546875" style="2" customWidth="1"/>
    <col min="15860" max="15860" width="30.85546875" style="2" customWidth="1"/>
    <col min="15861" max="15861" width="12.5703125" style="2" customWidth="1"/>
    <col min="15862" max="15862" width="5.140625" style="2" customWidth="1"/>
    <col min="15863" max="15863" width="9.140625" style="2"/>
    <col min="15864" max="15864" width="4.85546875" style="2" customWidth="1"/>
    <col min="15865" max="15865" width="30.5703125" style="2" customWidth="1"/>
    <col min="15866" max="15866" width="33.85546875" style="2" customWidth="1"/>
    <col min="15867" max="15867" width="5.140625" style="2" customWidth="1"/>
    <col min="15868" max="15869" width="17.5703125" style="2" customWidth="1"/>
    <col min="15870" max="16113" width="9.140625" style="2"/>
    <col min="16114" max="16114" width="3.7109375" style="2" customWidth="1"/>
    <col min="16115" max="16115" width="96.85546875" style="2" customWidth="1"/>
    <col min="16116" max="16116" width="30.85546875" style="2" customWidth="1"/>
    <col min="16117" max="16117" width="12.5703125" style="2" customWidth="1"/>
    <col min="16118" max="16118" width="5.140625" style="2" customWidth="1"/>
    <col min="16119" max="16119" width="9.140625" style="2"/>
    <col min="16120" max="16120" width="4.85546875" style="2" customWidth="1"/>
    <col min="16121" max="16121" width="30.5703125" style="2" customWidth="1"/>
    <col min="16122" max="16122" width="33.85546875" style="2" customWidth="1"/>
    <col min="16123" max="16123" width="5.140625" style="2" customWidth="1"/>
    <col min="16124" max="16125" width="17.5703125" style="2" customWidth="1"/>
    <col min="16126" max="16384" width="9.140625" style="2"/>
  </cols>
  <sheetData>
    <row r="1" spans="1:3" ht="48" customHeight="1">
      <c r="A1" s="3"/>
      <c r="B1" s="143" t="s">
        <v>227</v>
      </c>
      <c r="C1" s="143"/>
    </row>
    <row r="2" spans="1:3">
      <c r="A2" s="3"/>
      <c r="B2" s="4" t="s">
        <v>1</v>
      </c>
      <c r="C2" s="5">
        <v>45687</v>
      </c>
    </row>
    <row r="3" spans="1:3">
      <c r="A3" s="3"/>
      <c r="B3" s="117" t="s">
        <v>2</v>
      </c>
      <c r="C3" s="7"/>
    </row>
    <row r="4" spans="1:3" ht="25.5">
      <c r="A4" s="8"/>
      <c r="B4" s="9" t="str">
        <f>[14]И1!D13</f>
        <v>Субъект Российской Федерации</v>
      </c>
      <c r="C4" s="10" t="str">
        <f>[14]И1!E13</f>
        <v>Новосибирская область</v>
      </c>
    </row>
    <row r="5" spans="1:3" ht="15.95" customHeight="1">
      <c r="A5" s="8"/>
      <c r="B5" s="9" t="str">
        <f>[14]И1!D14</f>
        <v>Тип муниципального образования (выберите из списка)</v>
      </c>
      <c r="C5" s="10" t="str">
        <f>[14]И1!E14</f>
        <v>село Сокур</v>
      </c>
    </row>
    <row r="6" spans="1:3">
      <c r="A6" s="8"/>
      <c r="B6" s="9" t="str">
        <f>IF([14]И1!E15="","",[14]И1!D15)</f>
        <v/>
      </c>
      <c r="C6" s="7" t="str">
        <f>IF([14]И1!E15="","",[14]И1!E15)</f>
        <v/>
      </c>
    </row>
    <row r="7" spans="1:3">
      <c r="A7" s="8"/>
      <c r="B7" s="9" t="str">
        <f>[14]И1!D16</f>
        <v>Код ОКТМО</v>
      </c>
      <c r="C7" s="11" t="str">
        <f>[14]И1!E16</f>
        <v>50638419101</v>
      </c>
    </row>
    <row r="8" spans="1:3">
      <c r="A8" s="8"/>
      <c r="B8" s="12" t="str">
        <f>[14]И1!D17</f>
        <v>Система теплоснабжения</v>
      </c>
      <c r="C8" s="13">
        <f>[14]И1!E17</f>
        <v>0</v>
      </c>
    </row>
    <row r="9" spans="1:3">
      <c r="A9" s="8"/>
      <c r="B9" s="9" t="str">
        <f>[14]И1!D8</f>
        <v>Период регулирования (i)-й</v>
      </c>
      <c r="C9" s="14">
        <f>[14]И1!E8</f>
        <v>2025</v>
      </c>
    </row>
    <row r="10" spans="1:3">
      <c r="A10" s="8"/>
      <c r="B10" s="9" t="str">
        <f>[14]И1!D9</f>
        <v>Период регулирования (i-1)-й</v>
      </c>
      <c r="C10" s="14">
        <f>[14]И1!E9</f>
        <v>2024</v>
      </c>
    </row>
    <row r="11" spans="1:3">
      <c r="A11" s="8"/>
      <c r="B11" s="9" t="str">
        <f>[14]И1!D10</f>
        <v>Период регулирования (i-2)-й</v>
      </c>
      <c r="C11" s="14">
        <f>[14]И1!E10</f>
        <v>2023</v>
      </c>
    </row>
    <row r="12" spans="1:3">
      <c r="A12" s="8"/>
      <c r="B12" s="9" t="str">
        <f>[14]И1!D11</f>
        <v>Базовый год (б)</v>
      </c>
      <c r="C12" s="14">
        <f>[14]И1!E11</f>
        <v>2019</v>
      </c>
    </row>
    <row r="13" spans="1:3">
      <c r="A13" s="8"/>
      <c r="B13" s="9" t="str">
        <f>[14]И1!D18</f>
        <v>Вид топлива, использование которого преобладает в системе теплоснабжения</v>
      </c>
      <c r="C13" s="15" t="str">
        <f>[14]И1!E18</f>
        <v>Газ</v>
      </c>
    </row>
    <row r="14" spans="1:3" ht="26.25" customHeight="1" thickBot="1">
      <c r="A14" s="147" t="s">
        <v>3</v>
      </c>
      <c r="B14" s="147"/>
      <c r="C14" s="147"/>
    </row>
    <row r="15" spans="1:3">
      <c r="A15" s="16" t="s">
        <v>4</v>
      </c>
      <c r="B15" s="30" t="s">
        <v>5</v>
      </c>
      <c r="C15" s="118" t="s">
        <v>6</v>
      </c>
    </row>
    <row r="16" spans="1:3">
      <c r="A16" s="19">
        <v>1</v>
      </c>
      <c r="B16" s="119">
        <v>2</v>
      </c>
      <c r="C16" s="120">
        <v>3</v>
      </c>
    </row>
    <row r="17" spans="1:3">
      <c r="A17" s="22">
        <v>1</v>
      </c>
      <c r="B17" s="23" t="s">
        <v>7</v>
      </c>
      <c r="C17" s="24">
        <f>SUM(C18:C23)</f>
        <v>4264.4605608821848</v>
      </c>
    </row>
    <row r="18" spans="1:3" ht="42.75">
      <c r="A18" s="22" t="s">
        <v>8</v>
      </c>
      <c r="B18" s="25" t="s">
        <v>9</v>
      </c>
      <c r="C18" s="26">
        <f>[14]С1!F12</f>
        <v>1201.0642791911237</v>
      </c>
    </row>
    <row r="19" spans="1:3" ht="42.75">
      <c r="A19" s="22" t="s">
        <v>10</v>
      </c>
      <c r="B19" s="25" t="s">
        <v>11</v>
      </c>
      <c r="C19" s="26">
        <f>[14]С2!F12</f>
        <v>2048.1756612476011</v>
      </c>
    </row>
    <row r="20" spans="1:3" ht="30">
      <c r="A20" s="22" t="s">
        <v>12</v>
      </c>
      <c r="B20" s="25" t="s">
        <v>13</v>
      </c>
      <c r="C20" s="26">
        <f>[14]С3!F12</f>
        <v>612.79564073097515</v>
      </c>
    </row>
    <row r="21" spans="1:3" ht="42.75">
      <c r="A21" s="22" t="s">
        <v>14</v>
      </c>
      <c r="B21" s="25" t="s">
        <v>228</v>
      </c>
      <c r="C21" s="26">
        <f>[14]С4!F12</f>
        <v>318.80810596969729</v>
      </c>
    </row>
    <row r="22" spans="1:3" ht="33" customHeight="1">
      <c r="A22" s="22" t="s">
        <v>16</v>
      </c>
      <c r="B22" s="25" t="s">
        <v>229</v>
      </c>
      <c r="C22" s="26">
        <f>[14]С5!F12</f>
        <v>83.616873742787945</v>
      </c>
    </row>
    <row r="23" spans="1:3" ht="45.75" customHeight="1" thickBot="1">
      <c r="A23" s="27" t="s">
        <v>18</v>
      </c>
      <c r="B23" s="140" t="s">
        <v>230</v>
      </c>
      <c r="C23" s="28">
        <f>[14]С6!F12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231</v>
      </c>
      <c r="C28" s="34">
        <f>[14]С1.1!E16</f>
        <v>7900</v>
      </c>
    </row>
    <row r="29" spans="1:3" ht="42.75">
      <c r="A29" s="22" t="s">
        <v>10</v>
      </c>
      <c r="B29" s="33" t="s">
        <v>232</v>
      </c>
      <c r="C29" s="34">
        <f>[14]С1.1!E32</f>
        <v>6213.94</v>
      </c>
    </row>
    <row r="30" spans="1:3" ht="38.25">
      <c r="A30" s="22" t="s">
        <v>233</v>
      </c>
      <c r="B30" s="33" t="s">
        <v>234</v>
      </c>
      <c r="C30" s="85" t="str">
        <f>[14]С1.1!E25</f>
        <v>ООО "Газпром газораспределение Томск"</v>
      </c>
    </row>
    <row r="31" spans="1:3" ht="38.25">
      <c r="A31" s="22" t="s">
        <v>235</v>
      </c>
      <c r="B31" s="33" t="str">
        <f>[14]С1.1!D26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[14]С1.1!E26</f>
        <v>5099</v>
      </c>
    </row>
    <row r="32" spans="1:3" ht="25.5">
      <c r="A32" s="22" t="s">
        <v>236</v>
      </c>
      <c r="B32" s="33" t="str">
        <f>[14]С1.1!D27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[14]С1.1!E27</f>
        <v>740.38</v>
      </c>
    </row>
    <row r="33" spans="1:3" ht="25.5">
      <c r="A33" s="22" t="s">
        <v>237</v>
      </c>
      <c r="B33" s="33" t="str">
        <f>[14]С1.1!D28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[14]С1.1!E28</f>
        <v>144.72999999999999</v>
      </c>
    </row>
    <row r="34" spans="1:3" ht="38.25">
      <c r="A34" s="22" t="s">
        <v>238</v>
      </c>
      <c r="B34" s="33" t="str">
        <f>[14]С1.1!D29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[14]С1.1!E29</f>
        <v>229.83</v>
      </c>
    </row>
    <row r="35" spans="1:3" ht="17.25">
      <c r="A35" s="22" t="s">
        <v>12</v>
      </c>
      <c r="B35" s="33" t="s">
        <v>23</v>
      </c>
      <c r="C35" s="35">
        <f>[14]С1.1!E20</f>
        <v>0.112</v>
      </c>
    </row>
    <row r="36" spans="1:3" ht="17.25">
      <c r="A36" s="22" t="s">
        <v>14</v>
      </c>
      <c r="B36" s="33" t="s">
        <v>24</v>
      </c>
      <c r="C36" s="35">
        <f>[14]С1.1!E21</f>
        <v>0.21299999999999999</v>
      </c>
    </row>
    <row r="37" spans="1:3" ht="30">
      <c r="A37" s="22" t="s">
        <v>16</v>
      </c>
      <c r="B37" s="36" t="s">
        <v>239</v>
      </c>
      <c r="C37" s="121">
        <f>[14]С1!F13</f>
        <v>156.1</v>
      </c>
    </row>
    <row r="38" spans="1:3">
      <c r="A38" s="22" t="s">
        <v>18</v>
      </c>
      <c r="B38" s="36" t="s">
        <v>26</v>
      </c>
      <c r="C38" s="38">
        <f>[14]С1!F16</f>
        <v>7000</v>
      </c>
    </row>
    <row r="39" spans="1:3" ht="14.25">
      <c r="A39" s="122" t="s">
        <v>27</v>
      </c>
      <c r="B39" s="39" t="s">
        <v>240</v>
      </c>
      <c r="C39" s="40">
        <f>[14]С1!F17</f>
        <v>1.1285714285714286</v>
      </c>
    </row>
    <row r="40" spans="1:3" ht="15.75">
      <c r="A40" s="123" t="s">
        <v>29</v>
      </c>
      <c r="B40" s="42" t="s">
        <v>30</v>
      </c>
      <c r="C40" s="40">
        <f>[14]С1!F20</f>
        <v>22.307053372799995</v>
      </c>
    </row>
    <row r="41" spans="1:3" ht="15.75">
      <c r="A41" s="123" t="s">
        <v>31</v>
      </c>
      <c r="B41" s="43" t="s">
        <v>32</v>
      </c>
      <c r="C41" s="40">
        <f>[14]С1!F21</f>
        <v>21.531904799999996</v>
      </c>
    </row>
    <row r="42" spans="1:3" ht="14.25">
      <c r="A42" s="123" t="s">
        <v>33</v>
      </c>
      <c r="B42" s="44" t="s">
        <v>34</v>
      </c>
      <c r="C42" s="40">
        <f>[14]С1!F22</f>
        <v>1.036</v>
      </c>
    </row>
    <row r="43" spans="1:3" ht="53.25" thickBot="1">
      <c r="A43" s="27" t="s">
        <v>35</v>
      </c>
      <c r="B43" s="45" t="s">
        <v>36</v>
      </c>
      <c r="C43" s="46" t="str">
        <f>[14]С1!F23</f>
        <v>-</v>
      </c>
    </row>
    <row r="44" spans="1:3" ht="13.5" thickBot="1">
      <c r="A44" s="47"/>
      <c r="B44" s="75"/>
      <c r="C44" s="15"/>
    </row>
    <row r="45" spans="1:3" ht="30" customHeight="1">
      <c r="A45" s="50" t="s">
        <v>37</v>
      </c>
      <c r="B45" s="145" t="s">
        <v>38</v>
      </c>
      <c r="C45" s="145"/>
    </row>
    <row r="46" spans="1:3" ht="25.5">
      <c r="A46" s="22" t="s">
        <v>39</v>
      </c>
      <c r="B46" s="36" t="s">
        <v>40</v>
      </c>
      <c r="C46" s="51" t="str">
        <f>[14]С2.1!E12</f>
        <v>V</v>
      </c>
    </row>
    <row r="47" spans="1:3" ht="25.5">
      <c r="A47" s="22" t="s">
        <v>41</v>
      </c>
      <c r="B47" s="33" t="s">
        <v>42</v>
      </c>
      <c r="C47" s="51" t="str">
        <f>[14]С2.1!E13</f>
        <v>6 и менее баллов</v>
      </c>
    </row>
    <row r="48" spans="1:3" ht="25.5">
      <c r="A48" s="22" t="s">
        <v>43</v>
      </c>
      <c r="B48" s="33" t="s">
        <v>241</v>
      </c>
      <c r="C48" s="51" t="str">
        <f>[14]С2.1!E14</f>
        <v>от 200 до 500</v>
      </c>
    </row>
    <row r="49" spans="1:3" ht="25.5">
      <c r="A49" s="22" t="s">
        <v>45</v>
      </c>
      <c r="B49" s="33" t="s">
        <v>242</v>
      </c>
      <c r="C49" s="52" t="str">
        <f>[14]С2.1!E15</f>
        <v>нет</v>
      </c>
    </row>
    <row r="50" spans="1:3" ht="30">
      <c r="A50" s="22" t="s">
        <v>47</v>
      </c>
      <c r="B50" s="33" t="s">
        <v>48</v>
      </c>
      <c r="C50" s="34">
        <f>[14]С2!F18</f>
        <v>38910.02669467502</v>
      </c>
    </row>
    <row r="51" spans="1:3" ht="30">
      <c r="A51" s="22" t="s">
        <v>49</v>
      </c>
      <c r="B51" s="53" t="s">
        <v>50</v>
      </c>
      <c r="C51" s="34">
        <f>IF([14]С2!F19&gt;0,[14]С2!F19,[14]С2!F20)</f>
        <v>23441.524932855718</v>
      </c>
    </row>
    <row r="52" spans="1:3" ht="25.5">
      <c r="A52" s="22" t="s">
        <v>51</v>
      </c>
      <c r="B52" s="54" t="s">
        <v>52</v>
      </c>
      <c r="C52" s="34">
        <f>[14]С2.1!E20</f>
        <v>-38</v>
      </c>
    </row>
    <row r="53" spans="1:3" ht="25.5">
      <c r="A53" s="22" t="s">
        <v>53</v>
      </c>
      <c r="B53" s="54" t="s">
        <v>54</v>
      </c>
      <c r="C53" s="34" t="str">
        <f>[14]С2.1!E23</f>
        <v>нет</v>
      </c>
    </row>
    <row r="54" spans="1:3" ht="38.25">
      <c r="A54" s="22" t="s">
        <v>55</v>
      </c>
      <c r="B54" s="55" t="s">
        <v>56</v>
      </c>
      <c r="C54" s="34">
        <f>[14]С2.2!E10</f>
        <v>1287</v>
      </c>
    </row>
    <row r="55" spans="1:3" ht="25.5">
      <c r="A55" s="22" t="s">
        <v>57</v>
      </c>
      <c r="B55" s="56" t="s">
        <v>58</v>
      </c>
      <c r="C55" s="34">
        <f>[14]С2.2!E12</f>
        <v>5.97</v>
      </c>
    </row>
    <row r="56" spans="1:3" ht="52.5">
      <c r="A56" s="22" t="s">
        <v>59</v>
      </c>
      <c r="B56" s="57" t="s">
        <v>60</v>
      </c>
      <c r="C56" s="34">
        <f>[14]С2.2!E13</f>
        <v>1</v>
      </c>
    </row>
    <row r="57" spans="1:3" ht="27.75">
      <c r="A57" s="22" t="s">
        <v>61</v>
      </c>
      <c r="B57" s="56" t="s">
        <v>62</v>
      </c>
      <c r="C57" s="34">
        <f>[14]С2.2!E14</f>
        <v>12104</v>
      </c>
    </row>
    <row r="58" spans="1:3" ht="25.5">
      <c r="A58" s="22" t="s">
        <v>63</v>
      </c>
      <c r="B58" s="57" t="s">
        <v>64</v>
      </c>
      <c r="C58" s="35">
        <f>[14]С2.2!E15</f>
        <v>4.8000000000000001E-2</v>
      </c>
    </row>
    <row r="59" spans="1:3">
      <c r="A59" s="22" t="s">
        <v>65</v>
      </c>
      <c r="B59" s="57" t="s">
        <v>66</v>
      </c>
      <c r="C59" s="124">
        <f>[14]С2.2!E16</f>
        <v>1</v>
      </c>
    </row>
    <row r="60" spans="1:3" ht="15.75">
      <c r="A60" s="22" t="s">
        <v>67</v>
      </c>
      <c r="B60" s="58" t="s">
        <v>68</v>
      </c>
      <c r="C60" s="34">
        <f>[14]С2!F21</f>
        <v>1</v>
      </c>
    </row>
    <row r="61" spans="1:3" ht="30">
      <c r="A61" s="59" t="s">
        <v>69</v>
      </c>
      <c r="B61" s="33" t="s">
        <v>243</v>
      </c>
      <c r="C61" s="34">
        <f>[14]С2!F13</f>
        <v>116526.45062105893</v>
      </c>
    </row>
    <row r="62" spans="1:3" ht="30">
      <c r="A62" s="59" t="s">
        <v>71</v>
      </c>
      <c r="B62" s="60" t="s">
        <v>244</v>
      </c>
      <c r="C62" s="34">
        <f>[14]С2!F14</f>
        <v>64899</v>
      </c>
    </row>
    <row r="63" spans="1:3" ht="15.75">
      <c r="A63" s="59" t="s">
        <v>73</v>
      </c>
      <c r="B63" s="60" t="s">
        <v>74</v>
      </c>
      <c r="C63" s="40">
        <f>[14]С2!F15</f>
        <v>1.071</v>
      </c>
    </row>
    <row r="64" spans="1:3" ht="15.75">
      <c r="A64" s="59" t="s">
        <v>75</v>
      </c>
      <c r="B64" s="60" t="s">
        <v>76</v>
      </c>
      <c r="C64" s="125">
        <f>[14]С2!F16</f>
        <v>1</v>
      </c>
    </row>
    <row r="65" spans="1:3" ht="17.25">
      <c r="A65" s="59" t="s">
        <v>77</v>
      </c>
      <c r="B65" s="60" t="s">
        <v>78</v>
      </c>
      <c r="C65" s="126">
        <f>[14]С2!F17</f>
        <v>1.01</v>
      </c>
    </row>
    <row r="66" spans="1:3" s="63" customFormat="1" ht="14.25">
      <c r="A66" s="59" t="s">
        <v>79</v>
      </c>
      <c r="B66" s="61" t="s">
        <v>80</v>
      </c>
      <c r="C66" s="62">
        <f>[14]С2!F35</f>
        <v>10</v>
      </c>
    </row>
    <row r="67" spans="1:3" ht="30">
      <c r="A67" s="59" t="s">
        <v>81</v>
      </c>
      <c r="B67" s="64" t="s">
        <v>82</v>
      </c>
      <c r="C67" s="34">
        <f>[14]С2!F28</f>
        <v>209.15440273931196</v>
      </c>
    </row>
    <row r="68" spans="1:3" ht="17.25">
      <c r="A68" s="59" t="s">
        <v>83</v>
      </c>
      <c r="B68" s="53" t="s">
        <v>245</v>
      </c>
      <c r="C68" s="40">
        <f>[14]С2!F29</f>
        <v>0.25201206799999998</v>
      </c>
    </row>
    <row r="69" spans="1:3" ht="17.25">
      <c r="A69" s="59" t="s">
        <v>85</v>
      </c>
      <c r="B69" s="58" t="s">
        <v>246</v>
      </c>
      <c r="C69" s="62">
        <f>[14]С2!F30</f>
        <v>500</v>
      </c>
    </row>
    <row r="70" spans="1:3" ht="42.75">
      <c r="A70" s="59" t="s">
        <v>87</v>
      </c>
      <c r="B70" s="33" t="s">
        <v>247</v>
      </c>
      <c r="C70" s="34">
        <f>[14]С2!F22</f>
        <v>43932.649760529566</v>
      </c>
    </row>
    <row r="71" spans="1:3" ht="30">
      <c r="A71" s="59" t="s">
        <v>89</v>
      </c>
      <c r="B71" s="60" t="s">
        <v>248</v>
      </c>
      <c r="C71" s="34">
        <f>[14]С2!F23</f>
        <v>21</v>
      </c>
    </row>
    <row r="72" spans="1:3" ht="30">
      <c r="A72" s="59" t="s">
        <v>91</v>
      </c>
      <c r="B72" s="53" t="s">
        <v>92</v>
      </c>
      <c r="C72" s="34">
        <f>[14]С2.1!E28</f>
        <v>14036.09995</v>
      </c>
    </row>
    <row r="73" spans="1:3" ht="38.25">
      <c r="A73" s="59" t="s">
        <v>93</v>
      </c>
      <c r="B73" s="65" t="s">
        <v>94</v>
      </c>
      <c r="C73" s="52">
        <f>[14]С2.3!E21</f>
        <v>0</v>
      </c>
    </row>
    <row r="74" spans="1:3" ht="25.5">
      <c r="A74" s="59" t="s">
        <v>95</v>
      </c>
      <c r="B74" s="66" t="s">
        <v>96</v>
      </c>
      <c r="C74" s="67">
        <f>[14]С2.3!E11</f>
        <v>5.45</v>
      </c>
    </row>
    <row r="75" spans="1:3" ht="25.5">
      <c r="A75" s="59" t="s">
        <v>97</v>
      </c>
      <c r="B75" s="66" t="s">
        <v>98</v>
      </c>
      <c r="C75" s="62">
        <f>[14]С2.3!E13</f>
        <v>300</v>
      </c>
    </row>
    <row r="76" spans="1:3" ht="25.5">
      <c r="A76" s="59" t="s">
        <v>99</v>
      </c>
      <c r="B76" s="65" t="s">
        <v>100</v>
      </c>
      <c r="C76" s="68">
        <f>IF([14]С2.3!E22&gt;0,[14]С2.3!E22,[14]С2.3!E14)</f>
        <v>61211</v>
      </c>
    </row>
    <row r="77" spans="1:3" ht="38.25">
      <c r="A77" s="59" t="s">
        <v>101</v>
      </c>
      <c r="B77" s="65" t="s">
        <v>102</v>
      </c>
      <c r="C77" s="68">
        <f>IF([14]С2.3!E23&gt;0,[14]С2.3!E23,[14]С2.3!E15)</f>
        <v>45675</v>
      </c>
    </row>
    <row r="78" spans="1:3" ht="30">
      <c r="A78" s="59" t="s">
        <v>103</v>
      </c>
      <c r="B78" s="53" t="s">
        <v>104</v>
      </c>
      <c r="C78" s="34">
        <f>[14]С2.1!E29</f>
        <v>9518.3274000000001</v>
      </c>
    </row>
    <row r="79" spans="1:3" ht="38.25">
      <c r="A79" s="59" t="s">
        <v>105</v>
      </c>
      <c r="B79" s="65" t="s">
        <v>106</v>
      </c>
      <c r="C79" s="52">
        <f>[14]С2.3!E25</f>
        <v>0</v>
      </c>
    </row>
    <row r="80" spans="1:3" ht="25.5">
      <c r="A80" s="59" t="s">
        <v>107</v>
      </c>
      <c r="B80" s="66" t="s">
        <v>108</v>
      </c>
      <c r="C80" s="67">
        <f>[14]С2.3!E12</f>
        <v>0.2</v>
      </c>
    </row>
    <row r="81" spans="1:3" ht="25.5">
      <c r="A81" s="59" t="s">
        <v>109</v>
      </c>
      <c r="B81" s="66" t="s">
        <v>98</v>
      </c>
      <c r="C81" s="62">
        <f>[14]С2.3!E13</f>
        <v>300</v>
      </c>
    </row>
    <row r="82" spans="1:3" ht="25.5">
      <c r="A82" s="59" t="s">
        <v>110</v>
      </c>
      <c r="B82" s="69" t="s">
        <v>111</v>
      </c>
      <c r="C82" s="68">
        <f>IF([14]С2.3!E26&gt;0,[14]С2.3!E26,[14]С2.3!E16)</f>
        <v>65637</v>
      </c>
    </row>
    <row r="83" spans="1:3" ht="38.25">
      <c r="A83" s="59" t="s">
        <v>112</v>
      </c>
      <c r="B83" s="69" t="s">
        <v>113</v>
      </c>
      <c r="C83" s="68">
        <f>IF([14]С2.3!E27&gt;0,[14]С2.3!E27,[14]С2.3!E17)</f>
        <v>31684</v>
      </c>
    </row>
    <row r="84" spans="1:3" ht="30">
      <c r="A84" s="59" t="s">
        <v>249</v>
      </c>
      <c r="B84" s="60" t="s">
        <v>250</v>
      </c>
      <c r="C84" s="68">
        <f>IF([14]С2.1!E19&gt;0,[14]С2.1!E19,[14]С2!F26)</f>
        <v>2892</v>
      </c>
    </row>
    <row r="85" spans="1:3" ht="17.25">
      <c r="A85" s="59" t="s">
        <v>114</v>
      </c>
      <c r="B85" s="33" t="s">
        <v>115</v>
      </c>
      <c r="C85" s="35">
        <f>[14]С2!F31</f>
        <v>0.17804631770487722</v>
      </c>
    </row>
    <row r="86" spans="1:3" ht="30">
      <c r="A86" s="59" t="s">
        <v>116</v>
      </c>
      <c r="B86" s="53" t="s">
        <v>117</v>
      </c>
      <c r="C86" s="70">
        <f>[14]С2!F32</f>
        <v>0.1652189781021898</v>
      </c>
    </row>
    <row r="87" spans="1:3" ht="17.25">
      <c r="A87" s="59" t="s">
        <v>118</v>
      </c>
      <c r="B87" s="71" t="s">
        <v>119</v>
      </c>
      <c r="C87" s="35">
        <f>[14]С2!F33</f>
        <v>0.13880000000000001</v>
      </c>
    </row>
    <row r="88" spans="1:3" s="63" customFormat="1" ht="18" thickBot="1">
      <c r="A88" s="72" t="s">
        <v>120</v>
      </c>
      <c r="B88" s="73" t="s">
        <v>121</v>
      </c>
      <c r="C88" s="74">
        <f>[14]С2!F34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[14]С3!F14</f>
        <v>10269.949404414272</v>
      </c>
    </row>
    <row r="92" spans="1:3" s="63" customFormat="1" ht="42.75">
      <c r="A92" s="77" t="s">
        <v>126</v>
      </c>
      <c r="B92" s="53" t="s">
        <v>127</v>
      </c>
      <c r="C92" s="78">
        <f>[14]С3!F15</f>
        <v>0.25</v>
      </c>
    </row>
    <row r="93" spans="1:3" s="63" customFormat="1" ht="14.25">
      <c r="A93" s="77" t="s">
        <v>128</v>
      </c>
      <c r="B93" s="79" t="s">
        <v>129</v>
      </c>
      <c r="C93" s="62">
        <f>[14]С3!F18</f>
        <v>15</v>
      </c>
    </row>
    <row r="94" spans="1:3" s="63" customFormat="1" ht="17.25">
      <c r="A94" s="77" t="s">
        <v>130</v>
      </c>
      <c r="B94" s="33" t="s">
        <v>131</v>
      </c>
      <c r="C94" s="34">
        <f>[14]С3!F19</f>
        <v>2924.0805304518653</v>
      </c>
    </row>
    <row r="95" spans="1:3" s="63" customFormat="1" ht="55.5">
      <c r="A95" s="77" t="s">
        <v>132</v>
      </c>
      <c r="B95" s="53" t="s">
        <v>133</v>
      </c>
      <c r="C95" s="80">
        <f>[14]С3!F20</f>
        <v>2.1999999999999999E-2</v>
      </c>
    </row>
    <row r="96" spans="1:3" s="63" customFormat="1" ht="14.25">
      <c r="A96" s="77" t="s">
        <v>134</v>
      </c>
      <c r="B96" s="58" t="s">
        <v>80</v>
      </c>
      <c r="C96" s="62">
        <f>[14]С3!F21</f>
        <v>10</v>
      </c>
    </row>
    <row r="97" spans="1:3" s="63" customFormat="1" ht="17.25">
      <c r="A97" s="77" t="s">
        <v>135</v>
      </c>
      <c r="B97" s="33" t="s">
        <v>136</v>
      </c>
      <c r="C97" s="34">
        <f>[14]С3!F22</f>
        <v>0.62746320821793589</v>
      </c>
    </row>
    <row r="98" spans="1:3" s="63" customFormat="1" ht="55.5">
      <c r="A98" s="77" t="s">
        <v>137</v>
      </c>
      <c r="B98" s="53" t="s">
        <v>138</v>
      </c>
      <c r="C98" s="80">
        <f>[14]С3!F23</f>
        <v>3.0000000000000001E-3</v>
      </c>
    </row>
    <row r="99" spans="1:3" s="63" customFormat="1" ht="30.75" thickBot="1">
      <c r="A99" s="81" t="s">
        <v>139</v>
      </c>
      <c r="B99" s="82" t="s">
        <v>82</v>
      </c>
      <c r="C99" s="83">
        <f>[14]С3!F24</f>
        <v>209.15440273931196</v>
      </c>
    </row>
    <row r="100" spans="1:3" ht="13.5" thickBot="1">
      <c r="A100" s="47"/>
      <c r="B100" s="75"/>
      <c r="C100" s="15"/>
    </row>
    <row r="101" spans="1:3" ht="30" customHeight="1">
      <c r="A101" s="84" t="s">
        <v>141</v>
      </c>
      <c r="B101" s="145" t="s">
        <v>142</v>
      </c>
      <c r="C101" s="145"/>
    </row>
    <row r="102" spans="1:3" ht="30">
      <c r="A102" s="59" t="s">
        <v>143</v>
      </c>
      <c r="B102" s="33" t="s">
        <v>251</v>
      </c>
      <c r="C102" s="34">
        <f>[14]С4!F16</f>
        <v>832.33500000000004</v>
      </c>
    </row>
    <row r="103" spans="1:3" ht="30">
      <c r="A103" s="59" t="s">
        <v>145</v>
      </c>
      <c r="B103" s="58" t="s">
        <v>252</v>
      </c>
      <c r="C103" s="34">
        <f>[14]С4!F17</f>
        <v>43385</v>
      </c>
    </row>
    <row r="104" spans="1:3" ht="17.25">
      <c r="A104" s="59" t="s">
        <v>147</v>
      </c>
      <c r="B104" s="58" t="s">
        <v>148</v>
      </c>
      <c r="C104" s="40">
        <f>[14]С4!F18</f>
        <v>1.4999999999999999E-2</v>
      </c>
    </row>
    <row r="105" spans="1:3" ht="30">
      <c r="A105" s="59" t="s">
        <v>149</v>
      </c>
      <c r="B105" s="58" t="s">
        <v>150</v>
      </c>
      <c r="C105" s="34">
        <f>[14]С4!F19</f>
        <v>12104</v>
      </c>
    </row>
    <row r="106" spans="1:3" ht="31.5">
      <c r="A106" s="59" t="s">
        <v>151</v>
      </c>
      <c r="B106" s="58" t="s">
        <v>152</v>
      </c>
      <c r="C106" s="40">
        <f>[14]С4!F20</f>
        <v>1.4999999999999999E-2</v>
      </c>
    </row>
    <row r="107" spans="1:3" ht="30">
      <c r="A107" s="59" t="s">
        <v>153</v>
      </c>
      <c r="B107" s="33" t="s">
        <v>253</v>
      </c>
      <c r="C107" s="34">
        <f>[14]С4!F21</f>
        <v>1221.9019409821399</v>
      </c>
    </row>
    <row r="108" spans="1:3" ht="45.6" customHeight="1">
      <c r="A108" s="59" t="s">
        <v>155</v>
      </c>
      <c r="B108" s="53" t="s">
        <v>156</v>
      </c>
      <c r="C108" s="85" t="str">
        <f>IF([14]С4.2!F8="да",[14]С4.2!D21,[14]С4.2!D15)</f>
        <v>АО "Новосибирскэнергосбыт"</v>
      </c>
    </row>
    <row r="109" spans="1:3" ht="68.25" customHeight="1">
      <c r="A109" s="59" t="s">
        <v>157</v>
      </c>
      <c r="B109" s="53" t="s">
        <v>158</v>
      </c>
      <c r="C109" s="34">
        <f>[14]С4!F22</f>
        <v>3.6112641666666665</v>
      </c>
    </row>
    <row r="110" spans="1:3" ht="30">
      <c r="A110" s="59" t="s">
        <v>159</v>
      </c>
      <c r="B110" s="58" t="s">
        <v>254</v>
      </c>
      <c r="C110" s="62">
        <f>[14]С4!F23</f>
        <v>110</v>
      </c>
    </row>
    <row r="111" spans="1:3" ht="14.25">
      <c r="A111" s="59" t="s">
        <v>161</v>
      </c>
      <c r="B111" s="53" t="s">
        <v>162</v>
      </c>
      <c r="C111" s="34">
        <f>[14]С4!F24</f>
        <v>8497.1999999999989</v>
      </c>
    </row>
    <row r="112" spans="1:3" ht="14.25">
      <c r="A112" s="59" t="s">
        <v>163</v>
      </c>
      <c r="B112" s="58" t="s">
        <v>164</v>
      </c>
      <c r="C112" s="40">
        <f>[14]С4!F25</f>
        <v>0.36199999999999999</v>
      </c>
    </row>
    <row r="113" spans="1:3" ht="17.25">
      <c r="A113" s="59" t="s">
        <v>165</v>
      </c>
      <c r="B113" s="33" t="s">
        <v>166</v>
      </c>
      <c r="C113" s="34">
        <f>[14]С4!F26</f>
        <v>47.465489999999996</v>
      </c>
    </row>
    <row r="114" spans="1:3" ht="25.5">
      <c r="A114" s="59" t="s">
        <v>167</v>
      </c>
      <c r="B114" s="53" t="s">
        <v>94</v>
      </c>
      <c r="C114" s="85">
        <f>[14]С4.3!E16</f>
        <v>0</v>
      </c>
    </row>
    <row r="115" spans="1:3" ht="25.5">
      <c r="A115" s="59" t="s">
        <v>168</v>
      </c>
      <c r="B115" s="53" t="s">
        <v>169</v>
      </c>
      <c r="C115" s="34">
        <f>[14]С4.3!E17</f>
        <v>23.88</v>
      </c>
    </row>
    <row r="116" spans="1:3" ht="38.25">
      <c r="A116" s="59" t="s">
        <v>170</v>
      </c>
      <c r="B116" s="53" t="s">
        <v>106</v>
      </c>
      <c r="C116" s="85">
        <f>[14]С4.3!E18</f>
        <v>0</v>
      </c>
    </row>
    <row r="117" spans="1:3">
      <c r="A117" s="59" t="s">
        <v>171</v>
      </c>
      <c r="B117" s="53" t="s">
        <v>172</v>
      </c>
      <c r="C117" s="34">
        <f>[14]С4.3!E19</f>
        <v>18.21</v>
      </c>
    </row>
    <row r="118" spans="1:3">
      <c r="A118" s="59" t="s">
        <v>173</v>
      </c>
      <c r="B118" s="58" t="s">
        <v>174</v>
      </c>
      <c r="C118" s="62">
        <f>[14]С4.3!E11</f>
        <v>1871</v>
      </c>
    </row>
    <row r="119" spans="1:3">
      <c r="A119" s="59" t="s">
        <v>175</v>
      </c>
      <c r="B119" s="58" t="s">
        <v>176</v>
      </c>
      <c r="C119" s="52">
        <f>[14]С4.3!E12</f>
        <v>61</v>
      </c>
    </row>
    <row r="120" spans="1:3">
      <c r="A120" s="59" t="s">
        <v>177</v>
      </c>
      <c r="B120" s="58" t="s">
        <v>178</v>
      </c>
      <c r="C120" s="52">
        <f>[14]С4.3!E13</f>
        <v>73</v>
      </c>
    </row>
    <row r="121" spans="1:3" ht="30">
      <c r="A121" s="59" t="s">
        <v>179</v>
      </c>
      <c r="B121" s="33" t="s">
        <v>255</v>
      </c>
      <c r="C121" s="34">
        <f>[14]С4!F27</f>
        <v>1516.5958922062039</v>
      </c>
    </row>
    <row r="122" spans="1:3" ht="25.5">
      <c r="A122" s="59" t="s">
        <v>181</v>
      </c>
      <c r="B122" s="53" t="s">
        <v>256</v>
      </c>
      <c r="C122" s="34">
        <f>[14]С4!F28</f>
        <v>1164.8201937067618</v>
      </c>
    </row>
    <row r="123" spans="1:3" ht="42.75">
      <c r="A123" s="59" t="s">
        <v>183</v>
      </c>
      <c r="B123" s="53" t="s">
        <v>184</v>
      </c>
      <c r="C123" s="34">
        <f>[14]С4!F29</f>
        <v>351.77569849944206</v>
      </c>
    </row>
    <row r="124" spans="1:3" ht="30.75" thickBot="1">
      <c r="A124" s="72" t="s">
        <v>185</v>
      </c>
      <c r="B124" s="90" t="s">
        <v>186</v>
      </c>
      <c r="C124" s="83">
        <f>[14]С4!F30</f>
        <v>858.61892247441722</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[14]С5!F17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IF([14]С6.1!E11="нет",[14]С6!F13,"")</f>
        <v/>
      </c>
    </row>
    <row r="131" spans="1:3" ht="42.75">
      <c r="A131" s="59" t="s">
        <v>204</v>
      </c>
      <c r="B131" s="86" t="s">
        <v>205</v>
      </c>
      <c r="C131" s="92" t="str">
        <f>IF([14]С6.1!E12="нет",[14]С6.1!E17,"")</f>
        <v/>
      </c>
    </row>
    <row r="132" spans="1:3" ht="68.25">
      <c r="A132" s="59" t="s">
        <v>206</v>
      </c>
      <c r="B132" s="91" t="s">
        <v>207</v>
      </c>
      <c r="C132" s="127" t="str">
        <f>IF([14]С6.1!E18="нет",[14]С6!F19,"")</f>
        <v/>
      </c>
    </row>
    <row r="133" spans="1:3" ht="55.5">
      <c r="A133" s="59" t="s">
        <v>208</v>
      </c>
      <c r="B133" s="86" t="s">
        <v>209</v>
      </c>
      <c r="C133" s="35" t="str">
        <f>IF([14]С6.1!E18="нет",[14]С6.1!E19,"")</f>
        <v/>
      </c>
    </row>
    <row r="134" spans="1:3" ht="61.5" customHeight="1">
      <c r="A134" s="59" t="s">
        <v>210</v>
      </c>
      <c r="B134" s="86" t="s">
        <v>257</v>
      </c>
      <c r="C134" s="35" t="str">
        <f>IF([14]С6.1!E18="нет",[14]С6.1!E22,"")</f>
        <v/>
      </c>
    </row>
    <row r="135" spans="1:3" ht="69" thickBot="1">
      <c r="A135" s="72" t="s">
        <v>212</v>
      </c>
      <c r="B135" s="98" t="s">
        <v>213</v>
      </c>
      <c r="C135" s="74" t="str">
        <f>IF([14]С6.1!E18="нет",[14]С6.1!E23,"")</f>
        <v/>
      </c>
    </row>
    <row r="136" spans="1:3" s="89" customFormat="1" ht="13.5" thickBot="1">
      <c r="A136" s="47"/>
      <c r="B136" s="75"/>
      <c r="C136" s="15"/>
    </row>
    <row r="137" spans="1:3" ht="15.75">
      <c r="A137" s="84" t="s">
        <v>214</v>
      </c>
      <c r="B137" s="99" t="s">
        <v>215</v>
      </c>
      <c r="C137" s="100">
        <f>[14]С2!F39</f>
        <v>21.531904799999996</v>
      </c>
    </row>
    <row r="138" spans="1:3" ht="14.25">
      <c r="A138" s="59" t="s">
        <v>216</v>
      </c>
      <c r="B138" s="58" t="s">
        <v>217</v>
      </c>
      <c r="C138" s="34">
        <f>[14]С2!F40</f>
        <v>7</v>
      </c>
    </row>
    <row r="139" spans="1:3" ht="17.25">
      <c r="A139" s="59" t="s">
        <v>218</v>
      </c>
      <c r="B139" s="58" t="s">
        <v>219</v>
      </c>
      <c r="C139" s="34">
        <f>[14]С2!F42</f>
        <v>0.97</v>
      </c>
    </row>
    <row r="140" spans="1:3" ht="15" thickBot="1">
      <c r="A140" s="72" t="s">
        <v>220</v>
      </c>
      <c r="B140" s="73" t="s">
        <v>221</v>
      </c>
      <c r="C140" s="46">
        <f>[14]С2!F44</f>
        <v>0.36199999999999999</v>
      </c>
    </row>
    <row r="141" spans="1:3" s="89" customFormat="1" ht="13.5" thickBot="1">
      <c r="A141" s="47"/>
      <c r="B141" s="75"/>
      <c r="C141" s="15"/>
    </row>
    <row r="142" spans="1:3" ht="17.25">
      <c r="A142" s="84" t="s">
        <v>222</v>
      </c>
      <c r="B142" s="103" t="s">
        <v>258</v>
      </c>
      <c r="C142" s="128">
        <f>[14]С2!F37</f>
        <v>1.6598760876745948</v>
      </c>
    </row>
    <row r="143" spans="1:3" ht="17.25" customHeight="1" thickBot="1">
      <c r="A143" s="72" t="s">
        <v>224</v>
      </c>
      <c r="B143" s="141" t="s">
        <v>225</v>
      </c>
      <c r="C143" s="141"/>
    </row>
    <row r="144" spans="1:3">
      <c r="A144" s="105"/>
      <c r="B144" s="129" t="s">
        <v>226</v>
      </c>
      <c r="C144" s="130"/>
    </row>
    <row r="145" spans="1:3">
      <c r="A145" s="105"/>
      <c r="B145" s="131">
        <v>2020</v>
      </c>
      <c r="C145" s="132">
        <f>[14]С2.5!$E$11</f>
        <v>-2.9000000000000026E-2</v>
      </c>
    </row>
    <row r="146" spans="1:3">
      <c r="B146" s="131">
        <f>B145+1</f>
        <v>2021</v>
      </c>
      <c r="C146" s="133">
        <f>[14]С2.5!$F$11</f>
        <v>0.245</v>
      </c>
    </row>
    <row r="147" spans="1:3">
      <c r="B147" s="131">
        <f t="shared" ref="B147:B210" si="0">B146+1</f>
        <v>2022</v>
      </c>
      <c r="C147" s="134">
        <f>[14]С2.5!$G$11</f>
        <v>0.114</v>
      </c>
    </row>
    <row r="148" spans="1:3">
      <c r="B148" s="110">
        <f t="shared" si="0"/>
        <v>2023</v>
      </c>
      <c r="C148" s="135">
        <f>[14]С2.5!$H$11</f>
        <v>0.04</v>
      </c>
    </row>
    <row r="149" spans="1:3">
      <c r="B149" s="110">
        <f t="shared" si="0"/>
        <v>2024</v>
      </c>
      <c r="C149" s="135">
        <f>[14]С2.5!$I$11</f>
        <v>0.11700000000000001</v>
      </c>
    </row>
    <row r="150" spans="1:3" ht="13.5" thickBot="1">
      <c r="B150" s="110">
        <f t="shared" si="0"/>
        <v>2025</v>
      </c>
      <c r="C150" s="135">
        <f>[14]С2.5!$J$11</f>
        <v>6.0999999999999999E-2</v>
      </c>
    </row>
    <row r="151" spans="1:3" ht="13.5" hidden="1" thickBot="1">
      <c r="B151" s="110">
        <f t="shared" si="0"/>
        <v>2026</v>
      </c>
      <c r="C151" s="135">
        <f>[14]С2.5!$K$11</f>
        <v>0</v>
      </c>
    </row>
    <row r="152" spans="1:3" ht="13.5" hidden="1" thickBot="1">
      <c r="B152" s="110">
        <f t="shared" si="0"/>
        <v>2027</v>
      </c>
      <c r="C152" s="135">
        <f>[14]С2.5!$L$11</f>
        <v>0</v>
      </c>
    </row>
    <row r="153" spans="1:3" ht="13.5" hidden="1" thickBot="1">
      <c r="B153" s="110">
        <f t="shared" si="0"/>
        <v>2028</v>
      </c>
      <c r="C153" s="135">
        <f>[14]С2.5!$M$11</f>
        <v>0</v>
      </c>
    </row>
    <row r="154" spans="1:3" ht="13.5" hidden="1" thickBot="1">
      <c r="B154" s="110">
        <f t="shared" si="0"/>
        <v>2029</v>
      </c>
      <c r="C154" s="135">
        <f>[14]С2.5!$N$11</f>
        <v>0</v>
      </c>
    </row>
    <row r="155" spans="1:3" ht="13.5" hidden="1" thickBot="1">
      <c r="B155" s="110">
        <f t="shared" si="0"/>
        <v>2030</v>
      </c>
      <c r="C155" s="135">
        <f>[14]С2.5!$O$11</f>
        <v>0</v>
      </c>
    </row>
    <row r="156" spans="1:3" ht="13.5" hidden="1" thickBot="1">
      <c r="B156" s="110">
        <f t="shared" si="0"/>
        <v>2031</v>
      </c>
      <c r="C156" s="135">
        <f>[14]С2.5!$P$11</f>
        <v>0</v>
      </c>
    </row>
    <row r="157" spans="1:3" ht="13.5" hidden="1" thickBot="1">
      <c r="B157" s="110">
        <f t="shared" si="0"/>
        <v>2032</v>
      </c>
      <c r="C157" s="135">
        <f>[14]С2.5!$Q$11</f>
        <v>0</v>
      </c>
    </row>
    <row r="158" spans="1:3" ht="13.5" hidden="1" thickBot="1">
      <c r="B158" s="110">
        <f t="shared" si="0"/>
        <v>2033</v>
      </c>
      <c r="C158" s="135">
        <f>[14]С2.5!$R$11</f>
        <v>0</v>
      </c>
    </row>
    <row r="159" spans="1:3" ht="13.5" hidden="1" thickBot="1">
      <c r="B159" s="110">
        <f t="shared" si="0"/>
        <v>2034</v>
      </c>
      <c r="C159" s="135">
        <f>[14]С2.5!$S$11</f>
        <v>0</v>
      </c>
    </row>
    <row r="160" spans="1:3" ht="13.5" hidden="1" thickBot="1">
      <c r="B160" s="110">
        <f t="shared" si="0"/>
        <v>2035</v>
      </c>
      <c r="C160" s="135">
        <f>[14]С2.5!$T$11</f>
        <v>0</v>
      </c>
    </row>
    <row r="161" spans="2:3" ht="13.5" hidden="1" thickBot="1">
      <c r="B161" s="110">
        <f t="shared" si="0"/>
        <v>2036</v>
      </c>
      <c r="C161" s="135">
        <f>[14]С2.5!$U$11</f>
        <v>0</v>
      </c>
    </row>
    <row r="162" spans="2:3" ht="13.5" hidden="1" thickBot="1">
      <c r="B162" s="110">
        <f t="shared" si="0"/>
        <v>2037</v>
      </c>
      <c r="C162" s="135">
        <f>[14]С2.5!$V$11</f>
        <v>0</v>
      </c>
    </row>
    <row r="163" spans="2:3" ht="13.5" hidden="1" thickBot="1">
      <c r="B163" s="110">
        <f t="shared" si="0"/>
        <v>2038</v>
      </c>
      <c r="C163" s="135">
        <f>[14]С2.5!$W$11</f>
        <v>0</v>
      </c>
    </row>
    <row r="164" spans="2:3" ht="13.5" hidden="1" thickBot="1">
      <c r="B164" s="110">
        <f t="shared" si="0"/>
        <v>2039</v>
      </c>
      <c r="C164" s="135">
        <f>[14]С2.5!$X$11</f>
        <v>0</v>
      </c>
    </row>
    <row r="165" spans="2:3" ht="13.5" hidden="1" thickBot="1">
      <c r="B165" s="110">
        <f t="shared" si="0"/>
        <v>2040</v>
      </c>
      <c r="C165" s="135">
        <f>[14]С2.5!$Y$11</f>
        <v>0</v>
      </c>
    </row>
    <row r="166" spans="2:3" ht="13.5" hidden="1" thickBot="1">
      <c r="B166" s="110">
        <f t="shared" si="0"/>
        <v>2041</v>
      </c>
      <c r="C166" s="135">
        <f>[14]С2.5!$Z$11</f>
        <v>0</v>
      </c>
    </row>
    <row r="167" spans="2:3" ht="13.5" hidden="1" thickBot="1">
      <c r="B167" s="110">
        <f t="shared" si="0"/>
        <v>2042</v>
      </c>
      <c r="C167" s="135">
        <f>[14]С2.5!$AA$11</f>
        <v>0</v>
      </c>
    </row>
    <row r="168" spans="2:3" ht="13.5" hidden="1" thickBot="1">
      <c r="B168" s="110">
        <f t="shared" si="0"/>
        <v>2043</v>
      </c>
      <c r="C168" s="135">
        <f>[14]С2.5!$AB$11</f>
        <v>0</v>
      </c>
    </row>
    <row r="169" spans="2:3" ht="13.5" hidden="1" thickBot="1">
      <c r="B169" s="110">
        <f t="shared" si="0"/>
        <v>2044</v>
      </c>
      <c r="C169" s="135">
        <f>[14]С2.5!$AC$11</f>
        <v>0</v>
      </c>
    </row>
    <row r="170" spans="2:3" ht="13.5" hidden="1" thickBot="1">
      <c r="B170" s="110">
        <f t="shared" si="0"/>
        <v>2045</v>
      </c>
      <c r="C170" s="135">
        <f>[14]С2.5!$AD$11</f>
        <v>0</v>
      </c>
    </row>
    <row r="171" spans="2:3" ht="13.5" hidden="1" thickBot="1">
      <c r="B171" s="110">
        <f t="shared" si="0"/>
        <v>2046</v>
      </c>
      <c r="C171" s="135">
        <f>[14]С2.5!$AE$11</f>
        <v>0</v>
      </c>
    </row>
    <row r="172" spans="2:3" ht="13.5" hidden="1" thickBot="1">
      <c r="B172" s="110">
        <f t="shared" si="0"/>
        <v>2047</v>
      </c>
      <c r="C172" s="135">
        <f>[14]С2.5!$AF$11</f>
        <v>0</v>
      </c>
    </row>
    <row r="173" spans="2:3" ht="13.5" hidden="1" thickBot="1">
      <c r="B173" s="110">
        <f t="shared" si="0"/>
        <v>2048</v>
      </c>
      <c r="C173" s="135">
        <f>[14]С2.5!$AG$11</f>
        <v>0</v>
      </c>
    </row>
    <row r="174" spans="2:3" ht="13.5" hidden="1" thickBot="1">
      <c r="B174" s="110">
        <f t="shared" si="0"/>
        <v>2049</v>
      </c>
      <c r="C174" s="135">
        <f>[14]С2.5!$AH$11</f>
        <v>0</v>
      </c>
    </row>
    <row r="175" spans="2:3" ht="13.5" hidden="1" thickBot="1">
      <c r="B175" s="110">
        <f t="shared" si="0"/>
        <v>2050</v>
      </c>
      <c r="C175" s="135">
        <f>[14]С2.5!$AI$11</f>
        <v>0</v>
      </c>
    </row>
    <row r="176" spans="2:3" ht="13.5" hidden="1" thickBot="1">
      <c r="B176" s="110">
        <f t="shared" si="0"/>
        <v>2051</v>
      </c>
      <c r="C176" s="135">
        <f>[14]С2.5!$AJ$11</f>
        <v>0</v>
      </c>
    </row>
    <row r="177" spans="2:3" ht="13.5" hidden="1" thickBot="1">
      <c r="B177" s="110">
        <f t="shared" si="0"/>
        <v>2052</v>
      </c>
      <c r="C177" s="135">
        <f>[14]С2.5!$AK$11</f>
        <v>0</v>
      </c>
    </row>
    <row r="178" spans="2:3" ht="13.5" hidden="1" thickBot="1">
      <c r="B178" s="110">
        <f t="shared" si="0"/>
        <v>2053</v>
      </c>
      <c r="C178" s="135">
        <f>[14]С2.5!$AL$11</f>
        <v>0</v>
      </c>
    </row>
    <row r="179" spans="2:3" ht="13.5" hidden="1" thickBot="1">
      <c r="B179" s="110">
        <f t="shared" si="0"/>
        <v>2054</v>
      </c>
      <c r="C179" s="135">
        <f>[14]С2.5!$AM$11</f>
        <v>0</v>
      </c>
    </row>
    <row r="180" spans="2:3" ht="13.5" hidden="1" thickBot="1">
      <c r="B180" s="110">
        <f t="shared" si="0"/>
        <v>2055</v>
      </c>
      <c r="C180" s="135">
        <f>[14]С2.5!$AN$11</f>
        <v>0</v>
      </c>
    </row>
    <row r="181" spans="2:3" ht="13.5" hidden="1" thickBot="1">
      <c r="B181" s="110">
        <f t="shared" si="0"/>
        <v>2056</v>
      </c>
      <c r="C181" s="135">
        <f>[14]С2.5!$AO$11</f>
        <v>0</v>
      </c>
    </row>
    <row r="182" spans="2:3" ht="13.5" hidden="1" thickBot="1">
      <c r="B182" s="110">
        <f t="shared" si="0"/>
        <v>2057</v>
      </c>
      <c r="C182" s="135">
        <f>[14]С2.5!$AP$11</f>
        <v>0</v>
      </c>
    </row>
    <row r="183" spans="2:3" ht="13.5" hidden="1" thickBot="1">
      <c r="B183" s="110">
        <f t="shared" si="0"/>
        <v>2058</v>
      </c>
      <c r="C183" s="135">
        <f>[14]С2.5!$AQ$11</f>
        <v>0</v>
      </c>
    </row>
    <row r="184" spans="2:3" ht="13.5" hidden="1" thickBot="1">
      <c r="B184" s="110">
        <f t="shared" si="0"/>
        <v>2059</v>
      </c>
      <c r="C184" s="135">
        <f>[14]С2.5!$AR$11</f>
        <v>0</v>
      </c>
    </row>
    <row r="185" spans="2:3" ht="13.5" hidden="1" thickBot="1">
      <c r="B185" s="110">
        <f t="shared" si="0"/>
        <v>2060</v>
      </c>
      <c r="C185" s="135">
        <f>[14]С2.5!$AS$11</f>
        <v>0</v>
      </c>
    </row>
    <row r="186" spans="2:3" ht="13.5" hidden="1" thickBot="1">
      <c r="B186" s="110">
        <f t="shared" si="0"/>
        <v>2061</v>
      </c>
      <c r="C186" s="135">
        <f>[14]С2.5!$AT$11</f>
        <v>0</v>
      </c>
    </row>
    <row r="187" spans="2:3" ht="13.5" hidden="1" thickBot="1">
      <c r="B187" s="110">
        <f t="shared" si="0"/>
        <v>2062</v>
      </c>
      <c r="C187" s="135">
        <f>[14]С2.5!$AU$11</f>
        <v>0</v>
      </c>
    </row>
    <row r="188" spans="2:3" ht="13.5" hidden="1" thickBot="1">
      <c r="B188" s="110">
        <f t="shared" si="0"/>
        <v>2063</v>
      </c>
      <c r="C188" s="135">
        <f>[14]С2.5!$AV$11</f>
        <v>0</v>
      </c>
    </row>
    <row r="189" spans="2:3" ht="13.5" hidden="1" thickBot="1">
      <c r="B189" s="110">
        <f t="shared" si="0"/>
        <v>2064</v>
      </c>
      <c r="C189" s="135">
        <f>[14]С2.5!$AW$11</f>
        <v>0</v>
      </c>
    </row>
    <row r="190" spans="2:3" ht="13.5" hidden="1" thickBot="1">
      <c r="B190" s="110">
        <f t="shared" si="0"/>
        <v>2065</v>
      </c>
      <c r="C190" s="135">
        <f>[14]С2.5!$AX$11</f>
        <v>0</v>
      </c>
    </row>
    <row r="191" spans="2:3" ht="13.5" hidden="1" thickBot="1">
      <c r="B191" s="110">
        <f t="shared" si="0"/>
        <v>2066</v>
      </c>
      <c r="C191" s="135">
        <f>[14]С2.5!$AY$11</f>
        <v>0</v>
      </c>
    </row>
    <row r="192" spans="2:3" ht="13.5" hidden="1" thickBot="1">
      <c r="B192" s="110">
        <f t="shared" si="0"/>
        <v>2067</v>
      </c>
      <c r="C192" s="135">
        <f>[14]С2.5!$AZ$11</f>
        <v>0</v>
      </c>
    </row>
    <row r="193" spans="2:3" ht="13.5" hidden="1" thickBot="1">
      <c r="B193" s="110">
        <f t="shared" si="0"/>
        <v>2068</v>
      </c>
      <c r="C193" s="135">
        <f>[14]С2.5!$BA$11</f>
        <v>0</v>
      </c>
    </row>
    <row r="194" spans="2:3" ht="13.5" hidden="1" thickBot="1">
      <c r="B194" s="110">
        <f t="shared" si="0"/>
        <v>2069</v>
      </c>
      <c r="C194" s="135">
        <f>[14]С2.5!$BB$11</f>
        <v>0</v>
      </c>
    </row>
    <row r="195" spans="2:3" ht="13.5" hidden="1" thickBot="1">
      <c r="B195" s="110">
        <f t="shared" si="0"/>
        <v>2070</v>
      </c>
      <c r="C195" s="135">
        <f>[14]С2.5!$BC$11</f>
        <v>0</v>
      </c>
    </row>
    <row r="196" spans="2:3" ht="13.5" hidden="1" thickBot="1">
      <c r="B196" s="110">
        <f t="shared" si="0"/>
        <v>2071</v>
      </c>
      <c r="C196" s="135">
        <f>[14]С2.5!$BD$11</f>
        <v>0</v>
      </c>
    </row>
    <row r="197" spans="2:3" ht="13.5" hidden="1" thickBot="1">
      <c r="B197" s="110">
        <f t="shared" si="0"/>
        <v>2072</v>
      </c>
      <c r="C197" s="135">
        <f>[14]С2.5!$BE$11</f>
        <v>0</v>
      </c>
    </row>
    <row r="198" spans="2:3" ht="13.5" hidden="1" thickBot="1">
      <c r="B198" s="110">
        <f t="shared" si="0"/>
        <v>2073</v>
      </c>
      <c r="C198" s="135">
        <f>[14]С2.5!$BF$11</f>
        <v>0</v>
      </c>
    </row>
    <row r="199" spans="2:3" ht="13.5" hidden="1" thickBot="1">
      <c r="B199" s="110">
        <f t="shared" si="0"/>
        <v>2074</v>
      </c>
      <c r="C199" s="135">
        <f>[14]С2.5!$BG$11</f>
        <v>0</v>
      </c>
    </row>
    <row r="200" spans="2:3" ht="13.5" hidden="1" thickBot="1">
      <c r="B200" s="110">
        <f t="shared" si="0"/>
        <v>2075</v>
      </c>
      <c r="C200" s="135">
        <f>[14]С2.5!$BH$11</f>
        <v>0</v>
      </c>
    </row>
    <row r="201" spans="2:3" ht="13.5" hidden="1" thickBot="1">
      <c r="B201" s="110">
        <f t="shared" si="0"/>
        <v>2076</v>
      </c>
      <c r="C201" s="135">
        <f>[14]С2.5!$BI$11</f>
        <v>0</v>
      </c>
    </row>
    <row r="202" spans="2:3" ht="13.5" hidden="1" thickBot="1">
      <c r="B202" s="110">
        <f t="shared" si="0"/>
        <v>2077</v>
      </c>
      <c r="C202" s="135">
        <f>[14]С2.5!$BJ$11</f>
        <v>0</v>
      </c>
    </row>
    <row r="203" spans="2:3" ht="13.5" hidden="1" thickBot="1">
      <c r="B203" s="110">
        <f t="shared" si="0"/>
        <v>2078</v>
      </c>
      <c r="C203" s="135">
        <f>[14]С2.5!$BK$11</f>
        <v>0</v>
      </c>
    </row>
    <row r="204" spans="2:3" ht="13.5" hidden="1" thickBot="1">
      <c r="B204" s="110">
        <f t="shared" si="0"/>
        <v>2079</v>
      </c>
      <c r="C204" s="135">
        <f>[14]С2.5!$BL$11</f>
        <v>0</v>
      </c>
    </row>
    <row r="205" spans="2:3" ht="13.5" hidden="1" thickBot="1">
      <c r="B205" s="110">
        <f t="shared" si="0"/>
        <v>2080</v>
      </c>
      <c r="C205" s="135">
        <f>[14]С2.5!$BM$11</f>
        <v>0</v>
      </c>
    </row>
    <row r="206" spans="2:3" ht="13.5" hidden="1" thickBot="1">
      <c r="B206" s="110">
        <f t="shared" si="0"/>
        <v>2081</v>
      </c>
      <c r="C206" s="135">
        <f>[14]С2.5!$BN$11</f>
        <v>0</v>
      </c>
    </row>
    <row r="207" spans="2:3" ht="13.5" hidden="1" thickBot="1">
      <c r="B207" s="110">
        <f t="shared" si="0"/>
        <v>2082</v>
      </c>
      <c r="C207" s="135">
        <f>[14]С2.5!$BO$11</f>
        <v>0</v>
      </c>
    </row>
    <row r="208" spans="2:3" ht="13.5" hidden="1" thickBot="1">
      <c r="B208" s="110">
        <f t="shared" si="0"/>
        <v>2083</v>
      </c>
      <c r="C208" s="135">
        <f>[14]С2.5!$BP$11</f>
        <v>0</v>
      </c>
    </row>
    <row r="209" spans="2:3" ht="13.5" hidden="1" thickBot="1">
      <c r="B209" s="110">
        <f t="shared" si="0"/>
        <v>2084</v>
      </c>
      <c r="C209" s="135">
        <f>[14]С2.5!$BQ$11</f>
        <v>0</v>
      </c>
    </row>
    <row r="210" spans="2:3" ht="13.5" hidden="1" thickBot="1">
      <c r="B210" s="110">
        <f t="shared" si="0"/>
        <v>2085</v>
      </c>
      <c r="C210" s="135">
        <f>[14]С2.5!$BR$11</f>
        <v>0</v>
      </c>
    </row>
    <row r="211" spans="2:3" ht="13.5" hidden="1" thickBot="1">
      <c r="B211" s="110">
        <f t="shared" ref="B211:B224" si="1">B210+1</f>
        <v>2086</v>
      </c>
      <c r="C211" s="135">
        <f>[14]С2.5!$BS$11</f>
        <v>0</v>
      </c>
    </row>
    <row r="212" spans="2:3" ht="13.5" hidden="1" thickBot="1">
      <c r="B212" s="110">
        <f t="shared" si="1"/>
        <v>2087</v>
      </c>
      <c r="C212" s="135">
        <f>[14]С2.5!$BT$11</f>
        <v>0</v>
      </c>
    </row>
    <row r="213" spans="2:3" ht="13.5" hidden="1" thickBot="1">
      <c r="B213" s="110">
        <f t="shared" si="1"/>
        <v>2088</v>
      </c>
      <c r="C213" s="135">
        <f>[14]С2.5!$BU$11</f>
        <v>0</v>
      </c>
    </row>
    <row r="214" spans="2:3" ht="13.5" hidden="1" thickBot="1">
      <c r="B214" s="110">
        <f t="shared" si="1"/>
        <v>2089</v>
      </c>
      <c r="C214" s="135">
        <f>[14]С2.5!$BV$11</f>
        <v>0</v>
      </c>
    </row>
    <row r="215" spans="2:3" ht="13.5" hidden="1" thickBot="1">
      <c r="B215" s="110">
        <f t="shared" si="1"/>
        <v>2090</v>
      </c>
      <c r="C215" s="135">
        <f>[14]С2.5!$BW$11</f>
        <v>0</v>
      </c>
    </row>
    <row r="216" spans="2:3" ht="13.5" hidden="1" thickBot="1">
      <c r="B216" s="110">
        <f t="shared" si="1"/>
        <v>2091</v>
      </c>
      <c r="C216" s="135">
        <f>[14]С2.5!$BX$11</f>
        <v>0</v>
      </c>
    </row>
    <row r="217" spans="2:3" ht="13.5" hidden="1" thickBot="1">
      <c r="B217" s="110">
        <f t="shared" si="1"/>
        <v>2092</v>
      </c>
      <c r="C217" s="135">
        <f>[14]С2.5!$BY$11</f>
        <v>0</v>
      </c>
    </row>
    <row r="218" spans="2:3" ht="13.5" hidden="1" thickBot="1">
      <c r="B218" s="110">
        <f t="shared" si="1"/>
        <v>2093</v>
      </c>
      <c r="C218" s="135">
        <f>[14]С2.5!$BZ$11</f>
        <v>0</v>
      </c>
    </row>
    <row r="219" spans="2:3" ht="13.5" hidden="1" thickBot="1">
      <c r="B219" s="110">
        <f t="shared" si="1"/>
        <v>2094</v>
      </c>
      <c r="C219" s="135">
        <f>[14]С2.5!$CA$11</f>
        <v>0</v>
      </c>
    </row>
    <row r="220" spans="2:3" ht="13.5" hidden="1" thickBot="1">
      <c r="B220" s="110">
        <f t="shared" si="1"/>
        <v>2095</v>
      </c>
      <c r="C220" s="135">
        <f>[14]С2.5!$CB$11</f>
        <v>0</v>
      </c>
    </row>
    <row r="221" spans="2:3" ht="13.5" hidden="1" thickBot="1">
      <c r="B221" s="110">
        <f t="shared" si="1"/>
        <v>2096</v>
      </c>
      <c r="C221" s="135">
        <f>[14]С2.5!$CC$11</f>
        <v>0</v>
      </c>
    </row>
    <row r="222" spans="2:3" ht="13.5" hidden="1" thickBot="1">
      <c r="B222" s="110">
        <f t="shared" si="1"/>
        <v>2097</v>
      </c>
      <c r="C222" s="135">
        <f>[14]С2.5!$CD$11</f>
        <v>0</v>
      </c>
    </row>
    <row r="223" spans="2:3" ht="13.5" hidden="1" thickBot="1">
      <c r="B223" s="110">
        <f t="shared" si="1"/>
        <v>2098</v>
      </c>
      <c r="C223" s="135">
        <f>[14]С2.5!$CE$11</f>
        <v>0</v>
      </c>
    </row>
    <row r="224" spans="2:3" ht="13.5" hidden="1" thickBot="1">
      <c r="B224" s="110">
        <f t="shared" si="1"/>
        <v>2099</v>
      </c>
      <c r="C224" s="135">
        <f>[14]С2.5!$CF$11</f>
        <v>0</v>
      </c>
    </row>
    <row r="225" spans="2:3" ht="13.5" hidden="1" thickBot="1">
      <c r="B225" s="112">
        <f>B162+1</f>
        <v>2038</v>
      </c>
      <c r="C225" s="136" t="e">
        <f>[14]С2.5!#REF!</f>
        <v>#REF!</v>
      </c>
    </row>
    <row r="226" spans="2:3">
      <c r="B226" s="137"/>
      <c r="C226" s="138"/>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[15]И1!D13</f>
        <v>Субъект Российской Федерации</v>
      </c>
      <c r="C4" s="10" t="str">
        <f>[15]И1!E13</f>
        <v>Новосибирская область</v>
      </c>
    </row>
    <row r="5" spans="1:3">
      <c r="A5" s="8"/>
      <c r="B5" s="9" t="str">
        <f>[15]И1!D14</f>
        <v>Тип муниципального образования (выберите из списка)</v>
      </c>
      <c r="C5" s="10" t="str">
        <f>[15]И1!E14</f>
        <v>село Сокур</v>
      </c>
    </row>
    <row r="6" spans="1:3">
      <c r="A6" s="8"/>
      <c r="B6" s="9" t="str">
        <f>IF([15]И1!E15="","",[15]И1!D15)</f>
        <v/>
      </c>
      <c r="C6" s="10" t="str">
        <f>IF([15]И1!E15="","",[15]И1!E15)</f>
        <v/>
      </c>
    </row>
    <row r="7" spans="1:3">
      <c r="A7" s="8"/>
      <c r="B7" s="9" t="str">
        <f>[15]И1!D16</f>
        <v>Код ОКТМО</v>
      </c>
      <c r="C7" s="11" t="str">
        <f>[15]И1!E16</f>
        <v>50638419101</v>
      </c>
    </row>
    <row r="8" spans="1:3">
      <c r="A8" s="8"/>
      <c r="B8" s="12" t="str">
        <f>[15]И1!D17</f>
        <v>Система теплоснабжения</v>
      </c>
      <c r="C8" s="13">
        <f>[15]И1!E17</f>
        <v>0</v>
      </c>
    </row>
    <row r="9" spans="1:3">
      <c r="A9" s="8"/>
      <c r="B9" s="9" t="str">
        <f>[15]И1!D8</f>
        <v>Период регулирования (i)-й</v>
      </c>
      <c r="C9" s="14">
        <f>[15]И1!E8</f>
        <v>2025</v>
      </c>
    </row>
    <row r="10" spans="1:3">
      <c r="A10" s="8"/>
      <c r="B10" s="9" t="str">
        <f>[15]И1!D9</f>
        <v>Период регулирования (i-1)-й</v>
      </c>
      <c r="C10" s="14">
        <f>[15]И1!E9</f>
        <v>2024</v>
      </c>
    </row>
    <row r="11" spans="1:3">
      <c r="A11" s="8"/>
      <c r="B11" s="9" t="str">
        <f>[15]И1!D10</f>
        <v>Период регулирования (i-2)-й</v>
      </c>
      <c r="C11" s="14">
        <f>[15]И1!E10</f>
        <v>2023</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5606.2730206240603</v>
      </c>
    </row>
    <row r="18" spans="1:3" ht="42.75">
      <c r="A18" s="22" t="s">
        <v>8</v>
      </c>
      <c r="B18" s="25" t="s">
        <v>9</v>
      </c>
      <c r="C18" s="26">
        <f>[15]С1!F12</f>
        <v>940.80406435270265</v>
      </c>
    </row>
    <row r="19" spans="1:3" ht="42.75">
      <c r="A19" s="22" t="s">
        <v>10</v>
      </c>
      <c r="B19" s="25" t="s">
        <v>11</v>
      </c>
      <c r="C19" s="26">
        <f>[15]С2!F12</f>
        <v>3049.1559439944872</v>
      </c>
    </row>
    <row r="20" spans="1:3" ht="30">
      <c r="A20" s="22" t="s">
        <v>12</v>
      </c>
      <c r="B20" s="25" t="s">
        <v>13</v>
      </c>
      <c r="C20" s="26">
        <f>[15]С3!F12</f>
        <v>913.01796764679773</v>
      </c>
    </row>
    <row r="21" spans="1:3" ht="42.75">
      <c r="A21" s="22" t="s">
        <v>14</v>
      </c>
      <c r="B21" s="25" t="s">
        <v>15</v>
      </c>
      <c r="C21" s="26">
        <f>[15]С4!F12</f>
        <v>593.36812265705294</v>
      </c>
    </row>
    <row r="22" spans="1:3" ht="30">
      <c r="A22" s="22" t="s">
        <v>16</v>
      </c>
      <c r="B22" s="25" t="s">
        <v>17</v>
      </c>
      <c r="C22" s="26">
        <f>[15]С5!F12</f>
        <v>109.9269219730208</v>
      </c>
    </row>
    <row r="23" spans="1:3" ht="43.5" thickBot="1">
      <c r="A23" s="27" t="s">
        <v>18</v>
      </c>
      <c r="B23" s="140" t="s">
        <v>19</v>
      </c>
      <c r="C23" s="28" t="str">
        <f>[15]С6!F12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[15]С1.1!E16</f>
        <v>5100</v>
      </c>
    </row>
    <row r="29" spans="1:3" ht="42.75">
      <c r="A29" s="22" t="s">
        <v>10</v>
      </c>
      <c r="B29" s="33" t="s">
        <v>22</v>
      </c>
      <c r="C29" s="34">
        <f>[15]С1.1!E27</f>
        <v>3393.72</v>
      </c>
    </row>
    <row r="30" spans="1:3" ht="17.25">
      <c r="A30" s="22" t="s">
        <v>12</v>
      </c>
      <c r="B30" s="33" t="s">
        <v>23</v>
      </c>
      <c r="C30" s="35">
        <f>[15]С1.1!E19</f>
        <v>1.4E-2</v>
      </c>
    </row>
    <row r="31" spans="1:3" ht="17.25">
      <c r="A31" s="22" t="s">
        <v>14</v>
      </c>
      <c r="B31" s="33" t="s">
        <v>24</v>
      </c>
      <c r="C31" s="35">
        <f>[15]С1.1!E20</f>
        <v>0.04</v>
      </c>
    </row>
    <row r="32" spans="1:3" ht="30">
      <c r="A32" s="22" t="s">
        <v>16</v>
      </c>
      <c r="B32" s="36" t="s">
        <v>25</v>
      </c>
      <c r="C32" s="37">
        <f>[15]С1!F13</f>
        <v>176.4</v>
      </c>
    </row>
    <row r="33" spans="1:3">
      <c r="A33" s="22" t="s">
        <v>18</v>
      </c>
      <c r="B33" s="36" t="s">
        <v>26</v>
      </c>
      <c r="C33" s="38">
        <f>[15]С1!F16</f>
        <v>7000</v>
      </c>
    </row>
    <row r="34" spans="1:3" ht="14.25">
      <c r="A34" s="22" t="s">
        <v>27</v>
      </c>
      <c r="B34" s="39" t="s">
        <v>28</v>
      </c>
      <c r="C34" s="40">
        <f>[15]С1!F17</f>
        <v>0.72857142857142854</v>
      </c>
    </row>
    <row r="35" spans="1:3" ht="15.75">
      <c r="A35" s="41" t="s">
        <v>29</v>
      </c>
      <c r="B35" s="42" t="s">
        <v>30</v>
      </c>
      <c r="C35" s="40">
        <f>[15]С1!F20</f>
        <v>21.588411179999994</v>
      </c>
    </row>
    <row r="36" spans="1:3" ht="15.75">
      <c r="A36" s="41" t="s">
        <v>31</v>
      </c>
      <c r="B36" s="43" t="s">
        <v>32</v>
      </c>
      <c r="C36" s="40">
        <f>[15]С1!F21</f>
        <v>20.818139999999996</v>
      </c>
    </row>
    <row r="37" spans="1:3" ht="14.25">
      <c r="A37" s="41" t="s">
        <v>33</v>
      </c>
      <c r="B37" s="44" t="s">
        <v>34</v>
      </c>
      <c r="C37" s="40">
        <f>[15]С1!F22</f>
        <v>1.0369999999999999</v>
      </c>
    </row>
    <row r="38" spans="1:3" ht="53.25" thickBot="1">
      <c r="A38" s="27" t="s">
        <v>35</v>
      </c>
      <c r="B38" s="45" t="s">
        <v>36</v>
      </c>
      <c r="C38" s="46">
        <f>[15]С1!F23</f>
        <v>1.0469999999999999</v>
      </c>
    </row>
    <row r="39" spans="1:3" ht="13.5" thickBot="1">
      <c r="A39" s="47"/>
      <c r="B39" s="48"/>
      <c r="C39" s="49"/>
    </row>
    <row r="40" spans="1:3" ht="30" customHeight="1">
      <c r="A40" s="50" t="s">
        <v>37</v>
      </c>
      <c r="B40" s="145" t="s">
        <v>38</v>
      </c>
      <c r="C40" s="145"/>
    </row>
    <row r="41" spans="1:3" ht="25.5">
      <c r="A41" s="22" t="s">
        <v>39</v>
      </c>
      <c r="B41" s="36" t="s">
        <v>40</v>
      </c>
      <c r="C41" s="51" t="str">
        <f>[15]С2.1!E12</f>
        <v>V</v>
      </c>
    </row>
    <row r="42" spans="1:3" ht="25.5">
      <c r="A42" s="22" t="s">
        <v>41</v>
      </c>
      <c r="B42" s="33" t="s">
        <v>42</v>
      </c>
      <c r="C42" s="51" t="str">
        <f>[15]С2.1!E13</f>
        <v>6 и менее баллов</v>
      </c>
    </row>
    <row r="43" spans="1:3" ht="25.5">
      <c r="A43" s="22" t="s">
        <v>43</v>
      </c>
      <c r="B43" s="33" t="s">
        <v>44</v>
      </c>
      <c r="C43" s="51" t="str">
        <f>[15]С2.1!E14</f>
        <v>от 200 до 500</v>
      </c>
    </row>
    <row r="44" spans="1:3" ht="25.5">
      <c r="A44" s="22" t="s">
        <v>45</v>
      </c>
      <c r="B44" s="33" t="s">
        <v>46</v>
      </c>
      <c r="C44" s="52" t="str">
        <f>[15]С2.1!E15</f>
        <v>нет</v>
      </c>
    </row>
    <row r="45" spans="1:3" ht="30">
      <c r="A45" s="22" t="s">
        <v>47</v>
      </c>
      <c r="B45" s="33" t="s">
        <v>48</v>
      </c>
      <c r="C45" s="34">
        <f>[15]С2!F18</f>
        <v>38910.02669467502</v>
      </c>
    </row>
    <row r="46" spans="1:3" ht="30">
      <c r="A46" s="22" t="s">
        <v>49</v>
      </c>
      <c r="B46" s="53" t="s">
        <v>50</v>
      </c>
      <c r="C46" s="34">
        <f>IF([15]С2!F19&gt;0,[15]С2!F19,[15]С2!F20)</f>
        <v>23441.524932855718</v>
      </c>
    </row>
    <row r="47" spans="1:3" ht="25.5">
      <c r="A47" s="22" t="s">
        <v>51</v>
      </c>
      <c r="B47" s="54" t="s">
        <v>52</v>
      </c>
      <c r="C47" s="34">
        <f>[15]С2.1!E19</f>
        <v>-38</v>
      </c>
    </row>
    <row r="48" spans="1:3" ht="25.5">
      <c r="A48" s="22" t="s">
        <v>53</v>
      </c>
      <c r="B48" s="54" t="s">
        <v>54</v>
      </c>
      <c r="C48" s="34" t="str">
        <f>[15]С2.1!E22</f>
        <v>нет</v>
      </c>
    </row>
    <row r="49" spans="1:3" ht="38.25">
      <c r="A49" s="22" t="s">
        <v>55</v>
      </c>
      <c r="B49" s="55" t="s">
        <v>56</v>
      </c>
      <c r="C49" s="34">
        <f>[15]С2.2!E10</f>
        <v>1287</v>
      </c>
    </row>
    <row r="50" spans="1:3" ht="25.5">
      <c r="A50" s="22" t="s">
        <v>57</v>
      </c>
      <c r="B50" s="56" t="s">
        <v>58</v>
      </c>
      <c r="C50" s="34">
        <f>[15]С2.2!E12</f>
        <v>5.97</v>
      </c>
    </row>
    <row r="51" spans="1:3" ht="52.5">
      <c r="A51" s="22" t="s">
        <v>59</v>
      </c>
      <c r="B51" s="57" t="s">
        <v>60</v>
      </c>
      <c r="C51" s="34">
        <f>[15]С2.2!E13</f>
        <v>1</v>
      </c>
    </row>
    <row r="52" spans="1:3" ht="27.75">
      <c r="A52" s="22" t="s">
        <v>61</v>
      </c>
      <c r="B52" s="56" t="s">
        <v>62</v>
      </c>
      <c r="C52" s="34">
        <f>[15]С2.2!E14</f>
        <v>12104</v>
      </c>
    </row>
    <row r="53" spans="1:3" ht="25.5">
      <c r="A53" s="22" t="s">
        <v>63</v>
      </c>
      <c r="B53" s="57" t="s">
        <v>64</v>
      </c>
      <c r="C53" s="35">
        <f>[15]С2.2!E15</f>
        <v>4.8000000000000001E-2</v>
      </c>
    </row>
    <row r="54" spans="1:3">
      <c r="A54" s="22" t="s">
        <v>65</v>
      </c>
      <c r="B54" s="57" t="s">
        <v>66</v>
      </c>
      <c r="C54" s="34">
        <f>[15]С2.2!E16</f>
        <v>1</v>
      </c>
    </row>
    <row r="55" spans="1:3" ht="15.75">
      <c r="A55" s="22" t="s">
        <v>67</v>
      </c>
      <c r="B55" s="58" t="s">
        <v>68</v>
      </c>
      <c r="C55" s="34">
        <f>[15]С2!F21</f>
        <v>1</v>
      </c>
    </row>
    <row r="56" spans="1:3" ht="30">
      <c r="A56" s="59" t="s">
        <v>69</v>
      </c>
      <c r="B56" s="33" t="s">
        <v>70</v>
      </c>
      <c r="C56" s="34">
        <f>[15]С2!F13</f>
        <v>203708.97017230222</v>
      </c>
    </row>
    <row r="57" spans="1:3" ht="30">
      <c r="A57" s="59" t="s">
        <v>71</v>
      </c>
      <c r="B57" s="58" t="s">
        <v>72</v>
      </c>
      <c r="C57" s="34">
        <f>[15]С2!F14</f>
        <v>113455</v>
      </c>
    </row>
    <row r="58" spans="1:3" ht="15.75">
      <c r="A58" s="59" t="s">
        <v>73</v>
      </c>
      <c r="B58" s="60" t="s">
        <v>74</v>
      </c>
      <c r="C58" s="40">
        <f>[15]С2!F15</f>
        <v>1.071</v>
      </c>
    </row>
    <row r="59" spans="1:3" ht="15.75">
      <c r="A59" s="59" t="s">
        <v>75</v>
      </c>
      <c r="B59" s="60" t="s">
        <v>76</v>
      </c>
      <c r="C59" s="40">
        <f>[15]С2!F16</f>
        <v>1</v>
      </c>
    </row>
    <row r="60" spans="1:3" ht="17.25">
      <c r="A60" s="59" t="s">
        <v>77</v>
      </c>
      <c r="B60" s="58" t="s">
        <v>78</v>
      </c>
      <c r="C60" s="34">
        <f>[15]С2!F17</f>
        <v>1.01</v>
      </c>
    </row>
    <row r="61" spans="1:3" s="63" customFormat="1" ht="14.25">
      <c r="A61" s="59" t="s">
        <v>79</v>
      </c>
      <c r="B61" s="61" t="s">
        <v>80</v>
      </c>
      <c r="C61" s="62">
        <f>[15]С2!F33</f>
        <v>10</v>
      </c>
    </row>
    <row r="62" spans="1:3" ht="30">
      <c r="A62" s="59" t="s">
        <v>81</v>
      </c>
      <c r="B62" s="64" t="s">
        <v>82</v>
      </c>
      <c r="C62" s="34">
        <f>[15]С2!F26</f>
        <v>1756.716714491545</v>
      </c>
    </row>
    <row r="63" spans="1:3" ht="17.25">
      <c r="A63" s="59" t="s">
        <v>83</v>
      </c>
      <c r="B63" s="53" t="s">
        <v>84</v>
      </c>
      <c r="C63" s="34">
        <f>[15]С2!F27</f>
        <v>0.25198620999999999</v>
      </c>
    </row>
    <row r="64" spans="1:3" ht="17.25">
      <c r="A64" s="59" t="s">
        <v>85</v>
      </c>
      <c r="B64" s="58" t="s">
        <v>86</v>
      </c>
      <c r="C64" s="62">
        <f>[15]С2!F28</f>
        <v>4200</v>
      </c>
    </row>
    <row r="65" spans="1:3" ht="42.75">
      <c r="A65" s="59" t="s">
        <v>87</v>
      </c>
      <c r="B65" s="33" t="s">
        <v>88</v>
      </c>
      <c r="C65" s="34">
        <f>[15]С2!F22</f>
        <v>42890.921752741691</v>
      </c>
    </row>
    <row r="66" spans="1:3" ht="30">
      <c r="A66" s="59" t="s">
        <v>89</v>
      </c>
      <c r="B66" s="60" t="s">
        <v>90</v>
      </c>
      <c r="C66" s="34">
        <f>[15]С2!F23</f>
        <v>1990</v>
      </c>
    </row>
    <row r="67" spans="1:3" ht="30">
      <c r="A67" s="59" t="s">
        <v>91</v>
      </c>
      <c r="B67" s="53" t="s">
        <v>92</v>
      </c>
      <c r="C67" s="34">
        <f>[15]С2.1!E27</f>
        <v>14307.876789999998</v>
      </c>
    </row>
    <row r="68" spans="1:3" ht="38.25">
      <c r="A68" s="59" t="s">
        <v>93</v>
      </c>
      <c r="B68" s="65" t="s">
        <v>94</v>
      </c>
      <c r="C68" s="52">
        <f>[15]С2.3!E21</f>
        <v>0</v>
      </c>
    </row>
    <row r="69" spans="1:3" ht="25.5">
      <c r="A69" s="59" t="s">
        <v>95</v>
      </c>
      <c r="B69" s="66" t="s">
        <v>96</v>
      </c>
      <c r="C69" s="67">
        <f>[15]С2.3!E11</f>
        <v>9.89</v>
      </c>
    </row>
    <row r="70" spans="1:3" ht="25.5">
      <c r="A70" s="59" t="s">
        <v>97</v>
      </c>
      <c r="B70" s="66" t="s">
        <v>98</v>
      </c>
      <c r="C70" s="62">
        <f>[15]С2.3!E13</f>
        <v>300</v>
      </c>
    </row>
    <row r="71" spans="1:3" ht="25.5">
      <c r="A71" s="59" t="s">
        <v>99</v>
      </c>
      <c r="B71" s="65" t="s">
        <v>100</v>
      </c>
      <c r="C71" s="68">
        <f>IF([15]С2.3!E22&gt;0,[15]С2.3!E22,[15]С2.3!E14)</f>
        <v>61211</v>
      </c>
    </row>
    <row r="72" spans="1:3" ht="38.25">
      <c r="A72" s="59" t="s">
        <v>101</v>
      </c>
      <c r="B72" s="65" t="s">
        <v>102</v>
      </c>
      <c r="C72" s="68">
        <f>IF([15]С2.3!E23&gt;0,[15]С2.3!E23,[15]С2.3!E15)</f>
        <v>45675</v>
      </c>
    </row>
    <row r="73" spans="1:3" ht="30">
      <c r="A73" s="59" t="s">
        <v>103</v>
      </c>
      <c r="B73" s="53" t="s">
        <v>104</v>
      </c>
      <c r="C73" s="34">
        <f>[15]С2.1!E28</f>
        <v>9541.9567200000001</v>
      </c>
    </row>
    <row r="74" spans="1:3" ht="38.25">
      <c r="A74" s="59" t="s">
        <v>105</v>
      </c>
      <c r="B74" s="65" t="s">
        <v>106</v>
      </c>
      <c r="C74" s="52">
        <f>[15]С2.3!E25</f>
        <v>0</v>
      </c>
    </row>
    <row r="75" spans="1:3" ht="25.5">
      <c r="A75" s="59" t="s">
        <v>107</v>
      </c>
      <c r="B75" s="66" t="s">
        <v>108</v>
      </c>
      <c r="C75" s="67">
        <f>[15]С2.3!E12</f>
        <v>0.56000000000000005</v>
      </c>
    </row>
    <row r="76" spans="1:3" ht="25.5">
      <c r="A76" s="59" t="s">
        <v>109</v>
      </c>
      <c r="B76" s="66" t="s">
        <v>98</v>
      </c>
      <c r="C76" s="62">
        <f>[15]С2.3!E13</f>
        <v>300</v>
      </c>
    </row>
    <row r="77" spans="1:3" ht="25.5">
      <c r="A77" s="59" t="s">
        <v>110</v>
      </c>
      <c r="B77" s="69" t="s">
        <v>111</v>
      </c>
      <c r="C77" s="68">
        <f>IF([15]С2.3!E26&gt;0,[15]С2.3!E26,[15]С2.3!E16)</f>
        <v>65637</v>
      </c>
    </row>
    <row r="78" spans="1:3" ht="38.25">
      <c r="A78" s="59" t="s">
        <v>112</v>
      </c>
      <c r="B78" s="69" t="s">
        <v>113</v>
      </c>
      <c r="C78" s="68">
        <f>IF([15]С2.3!E27&gt;0,[15]С2.3!E27,[15]С2.3!E17)</f>
        <v>31684</v>
      </c>
    </row>
    <row r="79" spans="1:3" ht="17.25">
      <c r="A79" s="59" t="s">
        <v>114</v>
      </c>
      <c r="B79" s="33" t="s">
        <v>115</v>
      </c>
      <c r="C79" s="35">
        <f>[15]С2!F29</f>
        <v>0.17804631770487722</v>
      </c>
    </row>
    <row r="80" spans="1:3" ht="30">
      <c r="A80" s="59" t="s">
        <v>116</v>
      </c>
      <c r="B80" s="53" t="s">
        <v>117</v>
      </c>
      <c r="C80" s="70">
        <f>[15]С2!F30</f>
        <v>0.1652189781021898</v>
      </c>
    </row>
    <row r="81" spans="1:3" ht="17.25">
      <c r="A81" s="59" t="s">
        <v>118</v>
      </c>
      <c r="B81" s="71" t="s">
        <v>119</v>
      </c>
      <c r="C81" s="35">
        <f>[15]С2!F31</f>
        <v>0.13880000000000001</v>
      </c>
    </row>
    <row r="82" spans="1:3" s="63" customFormat="1" ht="18" thickBot="1">
      <c r="A82" s="72" t="s">
        <v>120</v>
      </c>
      <c r="B82" s="73" t="s">
        <v>121</v>
      </c>
      <c r="C82" s="74">
        <f>[15]С2!F32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[15]С3!F14</f>
        <v>14814.586916420485</v>
      </c>
    </row>
    <row r="86" spans="1:3" s="63" customFormat="1" ht="42.75">
      <c r="A86" s="77" t="s">
        <v>126</v>
      </c>
      <c r="B86" s="53" t="s">
        <v>127</v>
      </c>
      <c r="C86" s="78">
        <f>[15]С3!F15</f>
        <v>0.25</v>
      </c>
    </row>
    <row r="87" spans="1:3" s="63" customFormat="1" ht="14.25">
      <c r="A87" s="77" t="s">
        <v>128</v>
      </c>
      <c r="B87" s="79" t="s">
        <v>129</v>
      </c>
      <c r="C87" s="62">
        <f>[15]С3!F18</f>
        <v>15</v>
      </c>
    </row>
    <row r="88" spans="1:3" s="63" customFormat="1" ht="17.25">
      <c r="A88" s="77" t="s">
        <v>130</v>
      </c>
      <c r="B88" s="33" t="s">
        <v>131</v>
      </c>
      <c r="C88" s="34">
        <f>[15]С3!F19</f>
        <v>4187.478806422544</v>
      </c>
    </row>
    <row r="89" spans="1:3" s="63" customFormat="1" ht="55.5">
      <c r="A89" s="77" t="s">
        <v>132</v>
      </c>
      <c r="B89" s="53" t="s">
        <v>133</v>
      </c>
      <c r="C89" s="80">
        <f>[15]С3!F20</f>
        <v>2.1999999999999999E-2</v>
      </c>
    </row>
    <row r="90" spans="1:3" s="63" customFormat="1" ht="14.25">
      <c r="A90" s="77" t="s">
        <v>134</v>
      </c>
      <c r="B90" s="58" t="s">
        <v>80</v>
      </c>
      <c r="C90" s="62">
        <f>[15]С3!F21</f>
        <v>10</v>
      </c>
    </row>
    <row r="91" spans="1:3" s="63" customFormat="1" ht="17.25">
      <c r="A91" s="77" t="s">
        <v>135</v>
      </c>
      <c r="B91" s="33" t="s">
        <v>136</v>
      </c>
      <c r="C91" s="34">
        <f>[15]С3!F22</f>
        <v>5.270150143474635</v>
      </c>
    </row>
    <row r="92" spans="1:3" s="63" customFormat="1" ht="55.5">
      <c r="A92" s="77" t="s">
        <v>137</v>
      </c>
      <c r="B92" s="53" t="s">
        <v>138</v>
      </c>
      <c r="C92" s="80">
        <f>[15]С3!F23</f>
        <v>3.0000000000000001E-3</v>
      </c>
    </row>
    <row r="93" spans="1:3" s="63" customFormat="1" ht="27.75" thickBot="1">
      <c r="A93" s="81" t="s">
        <v>139</v>
      </c>
      <c r="B93" s="82" t="s">
        <v>140</v>
      </c>
      <c r="C93" s="83">
        <f>[15]С3!F24</f>
        <v>1756.716714491545</v>
      </c>
    </row>
    <row r="94" spans="1:3" ht="13.5" thickBot="1">
      <c r="A94" s="47"/>
      <c r="B94" s="75"/>
      <c r="C94" s="15"/>
    </row>
    <row r="95" spans="1:3" ht="30" customHeight="1">
      <c r="A95" s="84" t="s">
        <v>141</v>
      </c>
      <c r="B95" s="145" t="s">
        <v>142</v>
      </c>
      <c r="C95" s="145"/>
    </row>
    <row r="96" spans="1:3" ht="30">
      <c r="A96" s="59" t="s">
        <v>143</v>
      </c>
      <c r="B96" s="33" t="s">
        <v>144</v>
      </c>
      <c r="C96" s="34">
        <f>[15]С4!F16</f>
        <v>1652.5</v>
      </c>
    </row>
    <row r="97" spans="1:3" ht="30">
      <c r="A97" s="59" t="s">
        <v>145</v>
      </c>
      <c r="B97" s="58" t="s">
        <v>146</v>
      </c>
      <c r="C97" s="34">
        <f>[15]С4!F17</f>
        <v>73547</v>
      </c>
    </row>
    <row r="98" spans="1:3" ht="17.25">
      <c r="A98" s="59" t="s">
        <v>147</v>
      </c>
      <c r="B98" s="58" t="s">
        <v>148</v>
      </c>
      <c r="C98" s="40">
        <f>[15]С4!F18</f>
        <v>0.02</v>
      </c>
    </row>
    <row r="99" spans="1:3" ht="30">
      <c r="A99" s="59" t="s">
        <v>149</v>
      </c>
      <c r="B99" s="58" t="s">
        <v>150</v>
      </c>
      <c r="C99" s="34">
        <f>[15]С4!F19</f>
        <v>12104</v>
      </c>
    </row>
    <row r="100" spans="1:3" ht="31.5">
      <c r="A100" s="59" t="s">
        <v>151</v>
      </c>
      <c r="B100" s="58" t="s">
        <v>152</v>
      </c>
      <c r="C100" s="40">
        <f>[15]С4!F20</f>
        <v>1.4999999999999999E-2</v>
      </c>
    </row>
    <row r="101" spans="1:3" ht="30">
      <c r="A101" s="59" t="s">
        <v>153</v>
      </c>
      <c r="B101" s="33" t="s">
        <v>154</v>
      </c>
      <c r="C101" s="34">
        <f>[15]С4!F21</f>
        <v>1933.1949342509995</v>
      </c>
    </row>
    <row r="102" spans="1:3" ht="24" customHeight="1">
      <c r="A102" s="59" t="s">
        <v>155</v>
      </c>
      <c r="B102" s="53" t="s">
        <v>156</v>
      </c>
      <c r="C102" s="85">
        <f>IF([15]С4.2!F8="да",[15]С4.2!D21,[15]С4.2!D15)</f>
        <v>0</v>
      </c>
    </row>
    <row r="103" spans="1:3" ht="68.25">
      <c r="A103" s="59" t="s">
        <v>157</v>
      </c>
      <c r="B103" s="53" t="s">
        <v>158</v>
      </c>
      <c r="C103" s="34">
        <f>[15]С4!F22</f>
        <v>3.6112641666666665</v>
      </c>
    </row>
    <row r="104" spans="1:3" ht="30">
      <c r="A104" s="59" t="s">
        <v>159</v>
      </c>
      <c r="B104" s="58" t="s">
        <v>160</v>
      </c>
      <c r="C104" s="34">
        <f>[15]С4!F23</f>
        <v>180</v>
      </c>
    </row>
    <row r="105" spans="1:3" ht="14.25">
      <c r="A105" s="59" t="s">
        <v>161</v>
      </c>
      <c r="B105" s="53" t="s">
        <v>162</v>
      </c>
      <c r="C105" s="34">
        <f>[15]С4!F24</f>
        <v>8497.1999999999989</v>
      </c>
    </row>
    <row r="106" spans="1:3" ht="14.25">
      <c r="A106" s="59" t="s">
        <v>163</v>
      </c>
      <c r="B106" s="58" t="s">
        <v>164</v>
      </c>
      <c r="C106" s="40">
        <f>[15]С4!F25</f>
        <v>0.35</v>
      </c>
    </row>
    <row r="107" spans="1:3" ht="17.25">
      <c r="A107" s="59" t="s">
        <v>165</v>
      </c>
      <c r="B107" s="33" t="s">
        <v>166</v>
      </c>
      <c r="C107" s="34">
        <f>[15]С4!F26</f>
        <v>87.459960000000009</v>
      </c>
    </row>
    <row r="108" spans="1:3" ht="25.5">
      <c r="A108" s="59" t="s">
        <v>167</v>
      </c>
      <c r="B108" s="53" t="s">
        <v>94</v>
      </c>
      <c r="C108" s="85">
        <f>[15]С4.3!E16</f>
        <v>0</v>
      </c>
    </row>
    <row r="109" spans="1:3" ht="25.5">
      <c r="A109" s="59" t="s">
        <v>168</v>
      </c>
      <c r="B109" s="53" t="s">
        <v>169</v>
      </c>
      <c r="C109" s="34">
        <f>[15]С4.3!E17</f>
        <v>23.88</v>
      </c>
    </row>
    <row r="110" spans="1:3" ht="38.25">
      <c r="A110" s="59" t="s">
        <v>170</v>
      </c>
      <c r="B110" s="53" t="s">
        <v>106</v>
      </c>
      <c r="C110" s="85">
        <f>[15]С4.3!E18</f>
        <v>0</v>
      </c>
    </row>
    <row r="111" spans="1:3">
      <c r="A111" s="59" t="s">
        <v>171</v>
      </c>
      <c r="B111" s="53" t="s">
        <v>172</v>
      </c>
      <c r="C111" s="34">
        <f>[15]С4.3!E19</f>
        <v>18.2</v>
      </c>
    </row>
    <row r="112" spans="1:3">
      <c r="A112" s="59" t="s">
        <v>173</v>
      </c>
      <c r="B112" s="58" t="s">
        <v>174</v>
      </c>
      <c r="C112" s="34">
        <f>[15]С4.3!E11</f>
        <v>1871</v>
      </c>
    </row>
    <row r="113" spans="1:3">
      <c r="A113" s="59" t="s">
        <v>175</v>
      </c>
      <c r="B113" s="58" t="s">
        <v>176</v>
      </c>
      <c r="C113" s="52">
        <f>[15]С4.3!E12</f>
        <v>1636</v>
      </c>
    </row>
    <row r="114" spans="1:3">
      <c r="A114" s="59" t="s">
        <v>177</v>
      </c>
      <c r="B114" s="58" t="s">
        <v>178</v>
      </c>
      <c r="C114" s="52">
        <f>[15]С4.3!E13</f>
        <v>204</v>
      </c>
    </row>
    <row r="115" spans="1:3" ht="30">
      <c r="A115" s="59" t="s">
        <v>179</v>
      </c>
      <c r="B115" s="33" t="s">
        <v>180</v>
      </c>
      <c r="C115" s="34">
        <f>[15]С4!F27</f>
        <v>2164.8316773434499</v>
      </c>
    </row>
    <row r="116" spans="1:3" ht="25.5">
      <c r="A116" s="59" t="s">
        <v>181</v>
      </c>
      <c r="B116" s="53" t="s">
        <v>182</v>
      </c>
      <c r="C116" s="34">
        <f>[15]С4!F28</f>
        <v>1662.6971408167815</v>
      </c>
    </row>
    <row r="117" spans="1:3" ht="42.75">
      <c r="A117" s="59" t="s">
        <v>183</v>
      </c>
      <c r="B117" s="53" t="s">
        <v>184</v>
      </c>
      <c r="C117" s="34">
        <f>[15]С4!F29</f>
        <v>502.13453652666817</v>
      </c>
    </row>
    <row r="118" spans="1:3" ht="30">
      <c r="A118" s="59" t="s">
        <v>185</v>
      </c>
      <c r="B118" s="39" t="s">
        <v>186</v>
      </c>
      <c r="C118" s="34">
        <f>[15]С4!F30</f>
        <v>2662.4863386566813</v>
      </c>
    </row>
    <row r="119" spans="1:3" ht="42.75">
      <c r="A119" s="59" t="s">
        <v>187</v>
      </c>
      <c r="B119" s="86" t="s">
        <v>188</v>
      </c>
      <c r="C119" s="34">
        <f>[15]С4!F33</f>
        <v>1388.0460316984497</v>
      </c>
    </row>
    <row r="120" spans="1:3" ht="30">
      <c r="A120" s="59" t="s">
        <v>189</v>
      </c>
      <c r="B120" s="87" t="s">
        <v>190</v>
      </c>
      <c r="C120" s="34">
        <f>[15]С4!F35</f>
        <v>17.040680999999999</v>
      </c>
    </row>
    <row r="121" spans="1:3" ht="14.25">
      <c r="A121" s="59" t="s">
        <v>191</v>
      </c>
      <c r="B121" s="56" t="s">
        <v>192</v>
      </c>
      <c r="C121" s="34">
        <f>[15]С4!F36</f>
        <v>14319.9</v>
      </c>
    </row>
    <row r="122" spans="1:3" ht="28.5" thickBot="1">
      <c r="A122" s="72" t="s">
        <v>193</v>
      </c>
      <c r="B122" s="88" t="s">
        <v>194</v>
      </c>
      <c r="C122" s="83">
        <f>[15]С4!F37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[15]С5!F17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[15]С2!F37</f>
        <v>20.818139999999996</v>
      </c>
    </row>
    <row r="136" spans="1:3" ht="14.25">
      <c r="A136" s="59" t="s">
        <v>216</v>
      </c>
      <c r="B136" s="101" t="s">
        <v>217</v>
      </c>
      <c r="C136" s="34">
        <f>[15]С2!F38</f>
        <v>7</v>
      </c>
    </row>
    <row r="137" spans="1:3" ht="17.25">
      <c r="A137" s="59" t="s">
        <v>218</v>
      </c>
      <c r="B137" s="101" t="s">
        <v>219</v>
      </c>
      <c r="C137" s="34">
        <f>[15]С2!F40</f>
        <v>0.97</v>
      </c>
    </row>
    <row r="138" spans="1:3" ht="15" thickBot="1">
      <c r="A138" s="72" t="s">
        <v>220</v>
      </c>
      <c r="B138" s="102" t="s">
        <v>221</v>
      </c>
      <c r="C138" s="46">
        <f>[15]С2!F42</f>
        <v>0.35</v>
      </c>
    </row>
    <row r="139" spans="1:3" s="89" customFormat="1" ht="13.5" thickBot="1">
      <c r="A139" s="47"/>
      <c r="B139" s="75"/>
      <c r="C139" s="15"/>
    </row>
    <row r="140" spans="1:3" ht="30">
      <c r="A140" s="84" t="s">
        <v>222</v>
      </c>
      <c r="B140" s="103" t="s">
        <v>223</v>
      </c>
      <c r="C140" s="104">
        <f>[15]С2!F35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[15]С2.5!$E$11</f>
        <v>-2.9000000000000026E-2</v>
      </c>
    </row>
    <row r="144" spans="1:3">
      <c r="A144" s="105"/>
      <c r="B144" s="110">
        <f>B143+1</f>
        <v>2021</v>
      </c>
      <c r="C144" s="111">
        <f>[15]С2.5!$F$11</f>
        <v>0.245</v>
      </c>
    </row>
    <row r="145" spans="1:3">
      <c r="A145" s="105"/>
      <c r="B145" s="110">
        <f t="shared" ref="B145:B208" si="0">B144+1</f>
        <v>2022</v>
      </c>
      <c r="C145" s="111">
        <f>[15]С2.5!$G$11</f>
        <v>0.114</v>
      </c>
    </row>
    <row r="146" spans="1:3" ht="13.5" thickBot="1">
      <c r="A146" s="105"/>
      <c r="B146" s="112">
        <f t="shared" si="0"/>
        <v>2023</v>
      </c>
      <c r="C146" s="113">
        <f>[15]С2.5!$H$11</f>
        <v>0.04</v>
      </c>
    </row>
    <row r="147" spans="1:3">
      <c r="A147" s="105"/>
      <c r="B147" s="114">
        <f t="shared" si="0"/>
        <v>2024</v>
      </c>
      <c r="C147" s="115">
        <f>[15]С2.5!$I$11</f>
        <v>0.11700000000000001</v>
      </c>
    </row>
    <row r="148" spans="1:3">
      <c r="A148" s="105"/>
      <c r="B148" s="110">
        <f t="shared" si="0"/>
        <v>2025</v>
      </c>
      <c r="C148" s="111">
        <f>[15]С2.5!$J$11</f>
        <v>6.0999999999999999E-2</v>
      </c>
    </row>
    <row r="149" spans="1:3" hidden="1">
      <c r="A149" s="105"/>
      <c r="B149" s="110">
        <f t="shared" si="0"/>
        <v>2026</v>
      </c>
      <c r="C149" s="111">
        <f>[15]С2.5!$K$11</f>
        <v>3.5813361771260002E-2</v>
      </c>
    </row>
    <row r="150" spans="1:3" hidden="1">
      <c r="A150" s="105"/>
      <c r="B150" s="110">
        <f t="shared" si="0"/>
        <v>2027</v>
      </c>
      <c r="C150" s="111">
        <f>[15]С2.5!$L$11</f>
        <v>3.2682303599220003E-2</v>
      </c>
    </row>
    <row r="151" spans="1:3" hidden="1">
      <c r="A151" s="105"/>
      <c r="B151" s="110">
        <f t="shared" si="0"/>
        <v>2028</v>
      </c>
      <c r="C151" s="111">
        <f>[15]С2.5!$M$11</f>
        <v>0</v>
      </c>
    </row>
    <row r="152" spans="1:3" hidden="1">
      <c r="A152" s="105"/>
      <c r="B152" s="110">
        <f t="shared" si="0"/>
        <v>2029</v>
      </c>
      <c r="C152" s="111">
        <f>[15]С2.5!$N$11</f>
        <v>0</v>
      </c>
    </row>
    <row r="153" spans="1:3" hidden="1">
      <c r="A153" s="105"/>
      <c r="B153" s="110">
        <f t="shared" si="0"/>
        <v>2030</v>
      </c>
      <c r="C153" s="111">
        <f>[15]С2.5!$O$11</f>
        <v>0</v>
      </c>
    </row>
    <row r="154" spans="1:3" hidden="1">
      <c r="A154" s="105"/>
      <c r="B154" s="110">
        <f t="shared" si="0"/>
        <v>2031</v>
      </c>
      <c r="C154" s="111">
        <f>[15]С2.5!$P$11</f>
        <v>0</v>
      </c>
    </row>
    <row r="155" spans="1:3" hidden="1">
      <c r="A155" s="89"/>
      <c r="B155" s="110">
        <f t="shared" si="0"/>
        <v>2032</v>
      </c>
      <c r="C155" s="111">
        <f>[15]С2.5!$Q$11</f>
        <v>0</v>
      </c>
    </row>
    <row r="156" spans="1:3" hidden="1">
      <c r="A156" s="89"/>
      <c r="B156" s="110">
        <f t="shared" si="0"/>
        <v>2033</v>
      </c>
      <c r="C156" s="111">
        <f>[15]С2.5!$R$11</f>
        <v>0</v>
      </c>
    </row>
    <row r="157" spans="1:3" hidden="1">
      <c r="B157" s="110">
        <f t="shared" si="0"/>
        <v>2034</v>
      </c>
      <c r="C157" s="111">
        <f>[15]С2.5!$S$11</f>
        <v>0</v>
      </c>
    </row>
    <row r="158" spans="1:3" hidden="1">
      <c r="B158" s="110">
        <f t="shared" si="0"/>
        <v>2035</v>
      </c>
      <c r="C158" s="111">
        <f>[15]С2.5!$T$11</f>
        <v>0</v>
      </c>
    </row>
    <row r="159" spans="1:3" hidden="1">
      <c r="B159" s="110">
        <f t="shared" si="0"/>
        <v>2036</v>
      </c>
      <c r="C159" s="111">
        <f>[15]С2.5!$U$11</f>
        <v>0</v>
      </c>
    </row>
    <row r="160" spans="1:3" hidden="1">
      <c r="B160" s="110">
        <f t="shared" si="0"/>
        <v>2037</v>
      </c>
      <c r="C160" s="111">
        <f>[15]С2.5!$V$11</f>
        <v>0</v>
      </c>
    </row>
    <row r="161" spans="2:3" hidden="1">
      <c r="B161" s="110">
        <f t="shared" si="0"/>
        <v>2038</v>
      </c>
      <c r="C161" s="111">
        <f>[15]С2.5!$W$11</f>
        <v>0</v>
      </c>
    </row>
    <row r="162" spans="2:3" hidden="1">
      <c r="B162" s="110">
        <f t="shared" si="0"/>
        <v>2039</v>
      </c>
      <c r="C162" s="111">
        <f>[15]С2.5!$X$11</f>
        <v>0</v>
      </c>
    </row>
    <row r="163" spans="2:3" hidden="1">
      <c r="B163" s="110">
        <f t="shared" si="0"/>
        <v>2040</v>
      </c>
      <c r="C163" s="111">
        <f>[15]С2.5!$Y$11</f>
        <v>0</v>
      </c>
    </row>
    <row r="164" spans="2:3" hidden="1">
      <c r="B164" s="110">
        <f t="shared" si="0"/>
        <v>2041</v>
      </c>
      <c r="C164" s="111">
        <f>[15]С2.5!$Z$11</f>
        <v>0</v>
      </c>
    </row>
    <row r="165" spans="2:3" hidden="1">
      <c r="B165" s="110">
        <f t="shared" si="0"/>
        <v>2042</v>
      </c>
      <c r="C165" s="111">
        <f>[15]С2.5!$AA$11</f>
        <v>0</v>
      </c>
    </row>
    <row r="166" spans="2:3" hidden="1">
      <c r="B166" s="110">
        <f t="shared" si="0"/>
        <v>2043</v>
      </c>
      <c r="C166" s="111">
        <f>[15]С2.5!$AB$11</f>
        <v>0</v>
      </c>
    </row>
    <row r="167" spans="2:3" hidden="1">
      <c r="B167" s="110">
        <f t="shared" si="0"/>
        <v>2044</v>
      </c>
      <c r="C167" s="111">
        <f>[15]С2.5!$AC$11</f>
        <v>0</v>
      </c>
    </row>
    <row r="168" spans="2:3" hidden="1">
      <c r="B168" s="110">
        <f t="shared" si="0"/>
        <v>2045</v>
      </c>
      <c r="C168" s="111">
        <f>[15]С2.5!$AD$11</f>
        <v>0</v>
      </c>
    </row>
    <row r="169" spans="2:3" hidden="1">
      <c r="B169" s="110">
        <f t="shared" si="0"/>
        <v>2046</v>
      </c>
      <c r="C169" s="111">
        <f>[15]С2.5!$AE$11</f>
        <v>0</v>
      </c>
    </row>
    <row r="170" spans="2:3" hidden="1">
      <c r="B170" s="110">
        <f t="shared" si="0"/>
        <v>2047</v>
      </c>
      <c r="C170" s="111">
        <f>[15]С2.5!$AF$11</f>
        <v>0</v>
      </c>
    </row>
    <row r="171" spans="2:3" hidden="1">
      <c r="B171" s="110">
        <f t="shared" si="0"/>
        <v>2048</v>
      </c>
      <c r="C171" s="111">
        <f>[15]С2.5!$AG$11</f>
        <v>0</v>
      </c>
    </row>
    <row r="172" spans="2:3" hidden="1">
      <c r="B172" s="110">
        <f t="shared" si="0"/>
        <v>2049</v>
      </c>
      <c r="C172" s="111">
        <f>[15]С2.5!$AH$11</f>
        <v>0</v>
      </c>
    </row>
    <row r="173" spans="2:3" hidden="1">
      <c r="B173" s="110">
        <f t="shared" si="0"/>
        <v>2050</v>
      </c>
      <c r="C173" s="111">
        <f>[15]С2.5!$AI$11</f>
        <v>0</v>
      </c>
    </row>
    <row r="174" spans="2:3" hidden="1">
      <c r="B174" s="110">
        <f t="shared" si="0"/>
        <v>2051</v>
      </c>
      <c r="C174" s="111">
        <f>[15]С2.5!$AJ$11</f>
        <v>0</v>
      </c>
    </row>
    <row r="175" spans="2:3" hidden="1">
      <c r="B175" s="110">
        <f t="shared" si="0"/>
        <v>2052</v>
      </c>
      <c r="C175" s="111">
        <f>[15]С2.5!$AK$11</f>
        <v>0</v>
      </c>
    </row>
    <row r="176" spans="2:3" hidden="1">
      <c r="B176" s="110">
        <f t="shared" si="0"/>
        <v>2053</v>
      </c>
      <c r="C176" s="111">
        <f>[15]С2.5!$AL$11</f>
        <v>0</v>
      </c>
    </row>
    <row r="177" spans="2:3" hidden="1">
      <c r="B177" s="110">
        <f t="shared" si="0"/>
        <v>2054</v>
      </c>
      <c r="C177" s="111">
        <f>[15]С2.5!$AM$11</f>
        <v>0</v>
      </c>
    </row>
    <row r="178" spans="2:3" hidden="1">
      <c r="B178" s="110">
        <f t="shared" si="0"/>
        <v>2055</v>
      </c>
      <c r="C178" s="111">
        <f>[15]С2.5!$AN$11</f>
        <v>0</v>
      </c>
    </row>
    <row r="179" spans="2:3" hidden="1">
      <c r="B179" s="110">
        <f t="shared" si="0"/>
        <v>2056</v>
      </c>
      <c r="C179" s="111">
        <f>[15]С2.5!$AO$11</f>
        <v>0</v>
      </c>
    </row>
    <row r="180" spans="2:3" hidden="1">
      <c r="B180" s="110">
        <f t="shared" si="0"/>
        <v>2057</v>
      </c>
      <c r="C180" s="111">
        <f>[15]С2.5!$AP$11</f>
        <v>0</v>
      </c>
    </row>
    <row r="181" spans="2:3" hidden="1">
      <c r="B181" s="110">
        <f t="shared" si="0"/>
        <v>2058</v>
      </c>
      <c r="C181" s="111">
        <f>[15]С2.5!$AQ$11</f>
        <v>0</v>
      </c>
    </row>
    <row r="182" spans="2:3" hidden="1">
      <c r="B182" s="110">
        <f t="shared" si="0"/>
        <v>2059</v>
      </c>
      <c r="C182" s="111">
        <f>[15]С2.5!$AR$11</f>
        <v>0</v>
      </c>
    </row>
    <row r="183" spans="2:3" hidden="1">
      <c r="B183" s="110">
        <f t="shared" si="0"/>
        <v>2060</v>
      </c>
      <c r="C183" s="111">
        <f>[15]С2.5!$AS$11</f>
        <v>0</v>
      </c>
    </row>
    <row r="184" spans="2:3" hidden="1">
      <c r="B184" s="110">
        <f t="shared" si="0"/>
        <v>2061</v>
      </c>
      <c r="C184" s="111">
        <f>[15]С2.5!$AT$11</f>
        <v>0</v>
      </c>
    </row>
    <row r="185" spans="2:3" hidden="1">
      <c r="B185" s="110">
        <f t="shared" si="0"/>
        <v>2062</v>
      </c>
      <c r="C185" s="111">
        <f>[15]С2.5!$AU$11</f>
        <v>0</v>
      </c>
    </row>
    <row r="186" spans="2:3" hidden="1">
      <c r="B186" s="110">
        <f t="shared" si="0"/>
        <v>2063</v>
      </c>
      <c r="C186" s="111">
        <f>[15]С2.5!$AV$11</f>
        <v>0</v>
      </c>
    </row>
    <row r="187" spans="2:3" hidden="1">
      <c r="B187" s="110">
        <f t="shared" si="0"/>
        <v>2064</v>
      </c>
      <c r="C187" s="111">
        <f>[15]С2.5!$AW$11</f>
        <v>0</v>
      </c>
    </row>
    <row r="188" spans="2:3" hidden="1">
      <c r="B188" s="110">
        <f t="shared" si="0"/>
        <v>2065</v>
      </c>
      <c r="C188" s="111">
        <f>[15]С2.5!$AX$11</f>
        <v>0</v>
      </c>
    </row>
    <row r="189" spans="2:3" hidden="1">
      <c r="B189" s="110">
        <f t="shared" si="0"/>
        <v>2066</v>
      </c>
      <c r="C189" s="111">
        <f>[15]С2.5!$AY$11</f>
        <v>0</v>
      </c>
    </row>
    <row r="190" spans="2:3" hidden="1">
      <c r="B190" s="110">
        <f t="shared" si="0"/>
        <v>2067</v>
      </c>
      <c r="C190" s="111">
        <f>[15]С2.5!$AZ$11</f>
        <v>0</v>
      </c>
    </row>
    <row r="191" spans="2:3" hidden="1">
      <c r="B191" s="110">
        <f t="shared" si="0"/>
        <v>2068</v>
      </c>
      <c r="C191" s="111">
        <f>[15]С2.5!$BA$11</f>
        <v>0</v>
      </c>
    </row>
    <row r="192" spans="2:3" hidden="1">
      <c r="B192" s="110">
        <f t="shared" si="0"/>
        <v>2069</v>
      </c>
      <c r="C192" s="111">
        <f>[15]С2.5!$BB$11</f>
        <v>0</v>
      </c>
    </row>
    <row r="193" spans="2:3" hidden="1">
      <c r="B193" s="110">
        <f t="shared" si="0"/>
        <v>2070</v>
      </c>
      <c r="C193" s="111">
        <f>[15]С2.5!$BC$11</f>
        <v>0</v>
      </c>
    </row>
    <row r="194" spans="2:3" hidden="1">
      <c r="B194" s="110">
        <f t="shared" si="0"/>
        <v>2071</v>
      </c>
      <c r="C194" s="111">
        <f>[15]С2.5!$BD$11</f>
        <v>0</v>
      </c>
    </row>
    <row r="195" spans="2:3" hidden="1">
      <c r="B195" s="110">
        <f t="shared" si="0"/>
        <v>2072</v>
      </c>
      <c r="C195" s="111">
        <f>[15]С2.5!$BE$11</f>
        <v>0</v>
      </c>
    </row>
    <row r="196" spans="2:3" hidden="1">
      <c r="B196" s="110">
        <f t="shared" si="0"/>
        <v>2073</v>
      </c>
      <c r="C196" s="111">
        <f>[15]С2.5!$BF$11</f>
        <v>0</v>
      </c>
    </row>
    <row r="197" spans="2:3" hidden="1">
      <c r="B197" s="110">
        <f t="shared" si="0"/>
        <v>2074</v>
      </c>
      <c r="C197" s="111">
        <f>[15]С2.5!$BG$11</f>
        <v>0</v>
      </c>
    </row>
    <row r="198" spans="2:3" hidden="1">
      <c r="B198" s="110">
        <f t="shared" si="0"/>
        <v>2075</v>
      </c>
      <c r="C198" s="111">
        <f>[15]С2.5!$BH$11</f>
        <v>0</v>
      </c>
    </row>
    <row r="199" spans="2:3" hidden="1">
      <c r="B199" s="110">
        <f t="shared" si="0"/>
        <v>2076</v>
      </c>
      <c r="C199" s="111">
        <f>[15]С2.5!$BI$11</f>
        <v>0</v>
      </c>
    </row>
    <row r="200" spans="2:3" hidden="1">
      <c r="B200" s="110">
        <f t="shared" si="0"/>
        <v>2077</v>
      </c>
      <c r="C200" s="111">
        <f>[15]С2.5!$BJ$11</f>
        <v>0</v>
      </c>
    </row>
    <row r="201" spans="2:3" hidden="1">
      <c r="B201" s="110">
        <f t="shared" si="0"/>
        <v>2078</v>
      </c>
      <c r="C201" s="111">
        <f>[15]С2.5!$BK$11</f>
        <v>0</v>
      </c>
    </row>
    <row r="202" spans="2:3" hidden="1">
      <c r="B202" s="110">
        <f t="shared" si="0"/>
        <v>2079</v>
      </c>
      <c r="C202" s="111">
        <f>[15]С2.5!$BL$11</f>
        <v>0</v>
      </c>
    </row>
    <row r="203" spans="2:3" hidden="1">
      <c r="B203" s="110">
        <f t="shared" si="0"/>
        <v>2080</v>
      </c>
      <c r="C203" s="111">
        <f>[15]С2.5!$BM$11</f>
        <v>0</v>
      </c>
    </row>
    <row r="204" spans="2:3" hidden="1">
      <c r="B204" s="110">
        <f t="shared" si="0"/>
        <v>2081</v>
      </c>
      <c r="C204" s="111">
        <f>[15]С2.5!$BN$11</f>
        <v>0</v>
      </c>
    </row>
    <row r="205" spans="2:3" hidden="1">
      <c r="B205" s="110">
        <f t="shared" si="0"/>
        <v>2082</v>
      </c>
      <c r="C205" s="111">
        <f>[15]С2.5!$BO$11</f>
        <v>0</v>
      </c>
    </row>
    <row r="206" spans="2:3" hidden="1">
      <c r="B206" s="110">
        <f t="shared" si="0"/>
        <v>2083</v>
      </c>
      <c r="C206" s="111">
        <f>[15]С2.5!$BP$11</f>
        <v>0</v>
      </c>
    </row>
    <row r="207" spans="2:3" hidden="1">
      <c r="B207" s="110">
        <f t="shared" si="0"/>
        <v>2084</v>
      </c>
      <c r="C207" s="111">
        <f>[15]С2.5!$BQ$11</f>
        <v>0</v>
      </c>
    </row>
    <row r="208" spans="2:3" hidden="1">
      <c r="B208" s="110">
        <f t="shared" si="0"/>
        <v>2085</v>
      </c>
      <c r="C208" s="111">
        <f>[15]С2.5!$BR$11</f>
        <v>0</v>
      </c>
    </row>
    <row r="209" spans="2:3" hidden="1">
      <c r="B209" s="110">
        <f t="shared" ref="B209:B223" si="1">B208+1</f>
        <v>2086</v>
      </c>
      <c r="C209" s="111">
        <f>[15]С2.5!$BS$11</f>
        <v>0</v>
      </c>
    </row>
    <row r="210" spans="2:3" hidden="1">
      <c r="B210" s="110">
        <f t="shared" si="1"/>
        <v>2087</v>
      </c>
      <c r="C210" s="111">
        <f>[15]С2.5!$BT$11</f>
        <v>0</v>
      </c>
    </row>
    <row r="211" spans="2:3" hidden="1">
      <c r="B211" s="110">
        <f t="shared" si="1"/>
        <v>2088</v>
      </c>
      <c r="C211" s="111">
        <f>[15]С2.5!$BU$11</f>
        <v>0</v>
      </c>
    </row>
    <row r="212" spans="2:3" hidden="1">
      <c r="B212" s="110">
        <f t="shared" si="1"/>
        <v>2089</v>
      </c>
      <c r="C212" s="111">
        <f>[15]С2.5!$BV$11</f>
        <v>0</v>
      </c>
    </row>
    <row r="213" spans="2:3" hidden="1">
      <c r="B213" s="110">
        <f t="shared" si="1"/>
        <v>2090</v>
      </c>
      <c r="C213" s="111">
        <f>[15]С2.5!$BW$11</f>
        <v>0</v>
      </c>
    </row>
    <row r="214" spans="2:3" hidden="1">
      <c r="B214" s="110">
        <f t="shared" si="1"/>
        <v>2091</v>
      </c>
      <c r="C214" s="111">
        <f>[15]С2.5!$BX$11</f>
        <v>0</v>
      </c>
    </row>
    <row r="215" spans="2:3" hidden="1">
      <c r="B215" s="110">
        <f t="shared" si="1"/>
        <v>2092</v>
      </c>
      <c r="C215" s="111">
        <f>[15]С2.5!$BY$11</f>
        <v>0</v>
      </c>
    </row>
    <row r="216" spans="2:3" hidden="1">
      <c r="B216" s="110">
        <f t="shared" si="1"/>
        <v>2093</v>
      </c>
      <c r="C216" s="111">
        <f>[15]С2.5!$BZ$11</f>
        <v>0</v>
      </c>
    </row>
    <row r="217" spans="2:3" hidden="1">
      <c r="B217" s="110">
        <f t="shared" si="1"/>
        <v>2094</v>
      </c>
      <c r="C217" s="111">
        <f>[15]С2.5!$CA$11</f>
        <v>0</v>
      </c>
    </row>
    <row r="218" spans="2:3" hidden="1">
      <c r="B218" s="110">
        <f t="shared" si="1"/>
        <v>2095</v>
      </c>
      <c r="C218" s="111">
        <f>[15]С2.5!$CB$11</f>
        <v>0</v>
      </c>
    </row>
    <row r="219" spans="2:3" hidden="1">
      <c r="B219" s="110">
        <f t="shared" si="1"/>
        <v>2096</v>
      </c>
      <c r="C219" s="111">
        <f>[15]С2.5!$CC$11</f>
        <v>0</v>
      </c>
    </row>
    <row r="220" spans="2:3" hidden="1">
      <c r="B220" s="110">
        <f t="shared" si="1"/>
        <v>2097</v>
      </c>
      <c r="C220" s="111">
        <f>[15]С2.5!$CD$11</f>
        <v>0</v>
      </c>
    </row>
    <row r="221" spans="2:3" hidden="1">
      <c r="B221" s="110">
        <f t="shared" si="1"/>
        <v>2098</v>
      </c>
      <c r="C221" s="111">
        <f>[15]С2.5!$CE$11</f>
        <v>0</v>
      </c>
    </row>
    <row r="222" spans="2:3" hidden="1">
      <c r="B222" s="110">
        <f t="shared" si="1"/>
        <v>2099</v>
      </c>
      <c r="C222" s="111">
        <f>[15]С2.5!$CF$11</f>
        <v>0</v>
      </c>
    </row>
    <row r="223" spans="2:3" ht="13.5" hidden="1" thickBot="1">
      <c r="B223" s="112">
        <f t="shared" si="1"/>
        <v>2100</v>
      </c>
      <c r="C223" s="113">
        <f>[15]С2.5!$CG$11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[16]И1!D13</f>
        <v>Субъект Российской Федерации</v>
      </c>
      <c r="C4" s="10" t="str">
        <f>[16]И1!E13</f>
        <v>Новосибирская область</v>
      </c>
    </row>
    <row r="5" spans="1:3">
      <c r="A5" s="8"/>
      <c r="B5" s="9" t="str">
        <f>[16]И1!D14</f>
        <v>Тип муниципального образования (выберите из списка)</v>
      </c>
      <c r="C5" s="10" t="str">
        <f>[16]И1!E14</f>
        <v>село Ташара</v>
      </c>
    </row>
    <row r="6" spans="1:3">
      <c r="A6" s="8"/>
      <c r="B6" s="9" t="str">
        <f>IF([16]И1!E15="","",[16]И1!D15)</f>
        <v/>
      </c>
      <c r="C6" s="10" t="str">
        <f>IF([16]И1!E15="","",[16]И1!E15)</f>
        <v/>
      </c>
    </row>
    <row r="7" spans="1:3">
      <c r="A7" s="8"/>
      <c r="B7" s="9" t="str">
        <f>[16]И1!D16</f>
        <v>Код ОКТМО</v>
      </c>
      <c r="C7" s="11" t="str">
        <f>[16]И1!E16</f>
        <v>50638422101</v>
      </c>
    </row>
    <row r="8" spans="1:3">
      <c r="A8" s="8"/>
      <c r="B8" s="12" t="str">
        <f>[16]И1!D17</f>
        <v>Система теплоснабжения</v>
      </c>
      <c r="C8" s="13">
        <f>[16]И1!E17</f>
        <v>0</v>
      </c>
    </row>
    <row r="9" spans="1:3">
      <c r="A9" s="8"/>
      <c r="B9" s="9" t="str">
        <f>[16]И1!D8</f>
        <v>Период регулирования (i)-й</v>
      </c>
      <c r="C9" s="14">
        <f>[16]И1!E8</f>
        <v>2025</v>
      </c>
    </row>
    <row r="10" spans="1:3">
      <c r="A10" s="8"/>
      <c r="B10" s="9" t="str">
        <f>[16]И1!D9</f>
        <v>Период регулирования (i-1)-й</v>
      </c>
      <c r="C10" s="14">
        <f>[16]И1!E9</f>
        <v>2024</v>
      </c>
    </row>
    <row r="11" spans="1:3">
      <c r="A11" s="8"/>
      <c r="B11" s="9" t="str">
        <f>[16]И1!D10</f>
        <v>Период регулирования (i-2)-й</v>
      </c>
      <c r="C11" s="14">
        <f>[16]И1!E10</f>
        <v>2023</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5606.2730206240603</v>
      </c>
    </row>
    <row r="18" spans="1:3" ht="42.75">
      <c r="A18" s="22" t="s">
        <v>8</v>
      </c>
      <c r="B18" s="25" t="s">
        <v>9</v>
      </c>
      <c r="C18" s="26">
        <f>[16]С1!F12</f>
        <v>940.80406435270265</v>
      </c>
    </row>
    <row r="19" spans="1:3" ht="42.75">
      <c r="A19" s="22" t="s">
        <v>10</v>
      </c>
      <c r="B19" s="25" t="s">
        <v>11</v>
      </c>
      <c r="C19" s="26">
        <f>[16]С2!F12</f>
        <v>3049.1559439944872</v>
      </c>
    </row>
    <row r="20" spans="1:3" ht="30">
      <c r="A20" s="22" t="s">
        <v>12</v>
      </c>
      <c r="B20" s="25" t="s">
        <v>13</v>
      </c>
      <c r="C20" s="26">
        <f>[16]С3!F12</f>
        <v>913.01796764679773</v>
      </c>
    </row>
    <row r="21" spans="1:3" ht="42.75">
      <c r="A21" s="22" t="s">
        <v>14</v>
      </c>
      <c r="B21" s="25" t="s">
        <v>15</v>
      </c>
      <c r="C21" s="26">
        <f>[16]С4!F12</f>
        <v>593.36812265705294</v>
      </c>
    </row>
    <row r="22" spans="1:3" ht="30">
      <c r="A22" s="22" t="s">
        <v>16</v>
      </c>
      <c r="B22" s="25" t="s">
        <v>17</v>
      </c>
      <c r="C22" s="26">
        <f>[16]С5!F12</f>
        <v>109.9269219730208</v>
      </c>
    </row>
    <row r="23" spans="1:3" ht="43.5" thickBot="1">
      <c r="A23" s="27" t="s">
        <v>18</v>
      </c>
      <c r="B23" s="140" t="s">
        <v>19</v>
      </c>
      <c r="C23" s="28" t="str">
        <f>[16]С6!F12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[16]С1.1!E16</f>
        <v>5100</v>
      </c>
    </row>
    <row r="29" spans="1:3" ht="42.75">
      <c r="A29" s="22" t="s">
        <v>10</v>
      </c>
      <c r="B29" s="33" t="s">
        <v>22</v>
      </c>
      <c r="C29" s="34">
        <f>[16]С1.1!E27</f>
        <v>3393.72</v>
      </c>
    </row>
    <row r="30" spans="1:3" ht="17.25">
      <c r="A30" s="22" t="s">
        <v>12</v>
      </c>
      <c r="B30" s="33" t="s">
        <v>23</v>
      </c>
      <c r="C30" s="35">
        <f>[16]С1.1!E19</f>
        <v>1.4E-2</v>
      </c>
    </row>
    <row r="31" spans="1:3" ht="17.25">
      <c r="A31" s="22" t="s">
        <v>14</v>
      </c>
      <c r="B31" s="33" t="s">
        <v>24</v>
      </c>
      <c r="C31" s="35">
        <f>[16]С1.1!E20</f>
        <v>0.04</v>
      </c>
    </row>
    <row r="32" spans="1:3" ht="30">
      <c r="A32" s="22" t="s">
        <v>16</v>
      </c>
      <c r="B32" s="36" t="s">
        <v>25</v>
      </c>
      <c r="C32" s="37">
        <f>[16]С1!F13</f>
        <v>176.4</v>
      </c>
    </row>
    <row r="33" spans="1:3">
      <c r="A33" s="22" t="s">
        <v>18</v>
      </c>
      <c r="B33" s="36" t="s">
        <v>26</v>
      </c>
      <c r="C33" s="38">
        <f>[16]С1!F16</f>
        <v>7000</v>
      </c>
    </row>
    <row r="34" spans="1:3" ht="14.25">
      <c r="A34" s="22" t="s">
        <v>27</v>
      </c>
      <c r="B34" s="39" t="s">
        <v>28</v>
      </c>
      <c r="C34" s="40">
        <f>[16]С1!F17</f>
        <v>0.72857142857142854</v>
      </c>
    </row>
    <row r="35" spans="1:3" ht="15.75">
      <c r="A35" s="41" t="s">
        <v>29</v>
      </c>
      <c r="B35" s="42" t="s">
        <v>30</v>
      </c>
      <c r="C35" s="40">
        <f>[16]С1!F20</f>
        <v>21.588411179999994</v>
      </c>
    </row>
    <row r="36" spans="1:3" ht="15.75">
      <c r="A36" s="41" t="s">
        <v>31</v>
      </c>
      <c r="B36" s="43" t="s">
        <v>32</v>
      </c>
      <c r="C36" s="40">
        <f>[16]С1!F21</f>
        <v>20.818139999999996</v>
      </c>
    </row>
    <row r="37" spans="1:3" ht="14.25">
      <c r="A37" s="41" t="s">
        <v>33</v>
      </c>
      <c r="B37" s="44" t="s">
        <v>34</v>
      </c>
      <c r="C37" s="40">
        <f>[16]С1!F22</f>
        <v>1.0369999999999999</v>
      </c>
    </row>
    <row r="38" spans="1:3" ht="53.25" thickBot="1">
      <c r="A38" s="27" t="s">
        <v>35</v>
      </c>
      <c r="B38" s="45" t="s">
        <v>36</v>
      </c>
      <c r="C38" s="46">
        <f>[16]С1!F23</f>
        <v>1.0469999999999999</v>
      </c>
    </row>
    <row r="39" spans="1:3" ht="13.5" thickBot="1">
      <c r="A39" s="47"/>
      <c r="B39" s="48"/>
      <c r="C39" s="49"/>
    </row>
    <row r="40" spans="1:3" ht="30" customHeight="1">
      <c r="A40" s="50" t="s">
        <v>37</v>
      </c>
      <c r="B40" s="145" t="s">
        <v>38</v>
      </c>
      <c r="C40" s="145"/>
    </row>
    <row r="41" spans="1:3" ht="25.5">
      <c r="A41" s="22" t="s">
        <v>39</v>
      </c>
      <c r="B41" s="36" t="s">
        <v>40</v>
      </c>
      <c r="C41" s="51" t="str">
        <f>[16]С2.1!E12</f>
        <v>V</v>
      </c>
    </row>
    <row r="42" spans="1:3" ht="25.5">
      <c r="A42" s="22" t="s">
        <v>41</v>
      </c>
      <c r="B42" s="33" t="s">
        <v>42</v>
      </c>
      <c r="C42" s="51" t="str">
        <f>[16]С2.1!E13</f>
        <v>6 и менее баллов</v>
      </c>
    </row>
    <row r="43" spans="1:3" ht="25.5">
      <c r="A43" s="22" t="s">
        <v>43</v>
      </c>
      <c r="B43" s="33" t="s">
        <v>44</v>
      </c>
      <c r="C43" s="51" t="str">
        <f>[16]С2.1!E14</f>
        <v>от 200 до 500</v>
      </c>
    </row>
    <row r="44" spans="1:3" ht="25.5">
      <c r="A44" s="22" t="s">
        <v>45</v>
      </c>
      <c r="B44" s="33" t="s">
        <v>46</v>
      </c>
      <c r="C44" s="52" t="str">
        <f>[16]С2.1!E15</f>
        <v>нет</v>
      </c>
    </row>
    <row r="45" spans="1:3" ht="30">
      <c r="A45" s="22" t="s">
        <v>47</v>
      </c>
      <c r="B45" s="33" t="s">
        <v>48</v>
      </c>
      <c r="C45" s="34">
        <f>[16]С2!F18</f>
        <v>38910.02669467502</v>
      </c>
    </row>
    <row r="46" spans="1:3" ht="30">
      <c r="A46" s="22" t="s">
        <v>49</v>
      </c>
      <c r="B46" s="53" t="s">
        <v>50</v>
      </c>
      <c r="C46" s="34">
        <f>IF([16]С2!F19&gt;0,[16]С2!F19,[16]С2!F20)</f>
        <v>23441.524932855718</v>
      </c>
    </row>
    <row r="47" spans="1:3" ht="25.5">
      <c r="A47" s="22" t="s">
        <v>51</v>
      </c>
      <c r="B47" s="54" t="s">
        <v>52</v>
      </c>
      <c r="C47" s="34">
        <f>[16]С2.1!E19</f>
        <v>-38</v>
      </c>
    </row>
    <row r="48" spans="1:3" ht="25.5">
      <c r="A48" s="22" t="s">
        <v>53</v>
      </c>
      <c r="B48" s="54" t="s">
        <v>54</v>
      </c>
      <c r="C48" s="34" t="str">
        <f>[16]С2.1!E22</f>
        <v>нет</v>
      </c>
    </row>
    <row r="49" spans="1:3" ht="38.25">
      <c r="A49" s="22" t="s">
        <v>55</v>
      </c>
      <c r="B49" s="55" t="s">
        <v>56</v>
      </c>
      <c r="C49" s="34">
        <f>[16]С2.2!E10</f>
        <v>1287</v>
      </c>
    </row>
    <row r="50" spans="1:3" ht="25.5">
      <c r="A50" s="22" t="s">
        <v>57</v>
      </c>
      <c r="B50" s="56" t="s">
        <v>58</v>
      </c>
      <c r="C50" s="34">
        <f>[16]С2.2!E12</f>
        <v>5.97</v>
      </c>
    </row>
    <row r="51" spans="1:3" ht="52.5">
      <c r="A51" s="22" t="s">
        <v>59</v>
      </c>
      <c r="B51" s="57" t="s">
        <v>60</v>
      </c>
      <c r="C51" s="34">
        <f>[16]С2.2!E13</f>
        <v>1</v>
      </c>
    </row>
    <row r="52" spans="1:3" ht="27.75">
      <c r="A52" s="22" t="s">
        <v>61</v>
      </c>
      <c r="B52" s="56" t="s">
        <v>62</v>
      </c>
      <c r="C52" s="34">
        <f>[16]С2.2!E14</f>
        <v>12104</v>
      </c>
    </row>
    <row r="53" spans="1:3" ht="25.5">
      <c r="A53" s="22" t="s">
        <v>63</v>
      </c>
      <c r="B53" s="57" t="s">
        <v>64</v>
      </c>
      <c r="C53" s="35">
        <f>[16]С2.2!E15</f>
        <v>4.8000000000000001E-2</v>
      </c>
    </row>
    <row r="54" spans="1:3">
      <c r="A54" s="22" t="s">
        <v>65</v>
      </c>
      <c r="B54" s="57" t="s">
        <v>66</v>
      </c>
      <c r="C54" s="34">
        <f>[16]С2.2!E16</f>
        <v>1</v>
      </c>
    </row>
    <row r="55" spans="1:3" ht="15.75">
      <c r="A55" s="22" t="s">
        <v>67</v>
      </c>
      <c r="B55" s="58" t="s">
        <v>68</v>
      </c>
      <c r="C55" s="34">
        <f>[16]С2!F21</f>
        <v>1</v>
      </c>
    </row>
    <row r="56" spans="1:3" ht="30">
      <c r="A56" s="59" t="s">
        <v>69</v>
      </c>
      <c r="B56" s="33" t="s">
        <v>70</v>
      </c>
      <c r="C56" s="34">
        <f>[16]С2!F13</f>
        <v>203708.97017230222</v>
      </c>
    </row>
    <row r="57" spans="1:3" ht="30">
      <c r="A57" s="59" t="s">
        <v>71</v>
      </c>
      <c r="B57" s="58" t="s">
        <v>72</v>
      </c>
      <c r="C57" s="34">
        <f>[16]С2!F14</f>
        <v>113455</v>
      </c>
    </row>
    <row r="58" spans="1:3" ht="15.75">
      <c r="A58" s="59" t="s">
        <v>73</v>
      </c>
      <c r="B58" s="60" t="s">
        <v>74</v>
      </c>
      <c r="C58" s="40">
        <f>[16]С2!F15</f>
        <v>1.071</v>
      </c>
    </row>
    <row r="59" spans="1:3" ht="15.75">
      <c r="A59" s="59" t="s">
        <v>75</v>
      </c>
      <c r="B59" s="60" t="s">
        <v>76</v>
      </c>
      <c r="C59" s="40">
        <f>[16]С2!F16</f>
        <v>1</v>
      </c>
    </row>
    <row r="60" spans="1:3" ht="17.25">
      <c r="A60" s="59" t="s">
        <v>77</v>
      </c>
      <c r="B60" s="58" t="s">
        <v>78</v>
      </c>
      <c r="C60" s="34">
        <f>[16]С2!F17</f>
        <v>1.01</v>
      </c>
    </row>
    <row r="61" spans="1:3" s="63" customFormat="1" ht="14.25">
      <c r="A61" s="59" t="s">
        <v>79</v>
      </c>
      <c r="B61" s="61" t="s">
        <v>80</v>
      </c>
      <c r="C61" s="62">
        <f>[16]С2!F33</f>
        <v>10</v>
      </c>
    </row>
    <row r="62" spans="1:3" ht="30">
      <c r="A62" s="59" t="s">
        <v>81</v>
      </c>
      <c r="B62" s="64" t="s">
        <v>82</v>
      </c>
      <c r="C62" s="34">
        <f>[16]С2!F26</f>
        <v>1756.716714491545</v>
      </c>
    </row>
    <row r="63" spans="1:3" ht="17.25">
      <c r="A63" s="59" t="s">
        <v>83</v>
      </c>
      <c r="B63" s="53" t="s">
        <v>84</v>
      </c>
      <c r="C63" s="34">
        <f>[16]С2!F27</f>
        <v>0.25198620999999999</v>
      </c>
    </row>
    <row r="64" spans="1:3" ht="17.25">
      <c r="A64" s="59" t="s">
        <v>85</v>
      </c>
      <c r="B64" s="58" t="s">
        <v>86</v>
      </c>
      <c r="C64" s="62">
        <f>[16]С2!F28</f>
        <v>4200</v>
      </c>
    </row>
    <row r="65" spans="1:3" ht="42.75">
      <c r="A65" s="59" t="s">
        <v>87</v>
      </c>
      <c r="B65" s="33" t="s">
        <v>88</v>
      </c>
      <c r="C65" s="34">
        <f>[16]С2!F22</f>
        <v>42890.921752741691</v>
      </c>
    </row>
    <row r="66" spans="1:3" ht="30">
      <c r="A66" s="59" t="s">
        <v>89</v>
      </c>
      <c r="B66" s="60" t="s">
        <v>90</v>
      </c>
      <c r="C66" s="34">
        <f>[16]С2!F23</f>
        <v>1990</v>
      </c>
    </row>
    <row r="67" spans="1:3" ht="30">
      <c r="A67" s="59" t="s">
        <v>91</v>
      </c>
      <c r="B67" s="53" t="s">
        <v>92</v>
      </c>
      <c r="C67" s="34">
        <f>[16]С2.1!E27</f>
        <v>14307.876789999998</v>
      </c>
    </row>
    <row r="68" spans="1:3" ht="38.25">
      <c r="A68" s="59" t="s">
        <v>93</v>
      </c>
      <c r="B68" s="65" t="s">
        <v>94</v>
      </c>
      <c r="C68" s="52">
        <f>[16]С2.3!E21</f>
        <v>0</v>
      </c>
    </row>
    <row r="69" spans="1:3" ht="25.5">
      <c r="A69" s="59" t="s">
        <v>95</v>
      </c>
      <c r="B69" s="66" t="s">
        <v>96</v>
      </c>
      <c r="C69" s="67">
        <f>[16]С2.3!E11</f>
        <v>9.89</v>
      </c>
    </row>
    <row r="70" spans="1:3" ht="25.5">
      <c r="A70" s="59" t="s">
        <v>97</v>
      </c>
      <c r="B70" s="66" t="s">
        <v>98</v>
      </c>
      <c r="C70" s="62">
        <f>[16]С2.3!E13</f>
        <v>300</v>
      </c>
    </row>
    <row r="71" spans="1:3" ht="25.5">
      <c r="A71" s="59" t="s">
        <v>99</v>
      </c>
      <c r="B71" s="65" t="s">
        <v>100</v>
      </c>
      <c r="C71" s="68">
        <f>IF([16]С2.3!E22&gt;0,[16]С2.3!E22,[16]С2.3!E14)</f>
        <v>61211</v>
      </c>
    </row>
    <row r="72" spans="1:3" ht="38.25">
      <c r="A72" s="59" t="s">
        <v>101</v>
      </c>
      <c r="B72" s="65" t="s">
        <v>102</v>
      </c>
      <c r="C72" s="68">
        <f>IF([16]С2.3!E23&gt;0,[16]С2.3!E23,[16]С2.3!E15)</f>
        <v>45675</v>
      </c>
    </row>
    <row r="73" spans="1:3" ht="30">
      <c r="A73" s="59" t="s">
        <v>103</v>
      </c>
      <c r="B73" s="53" t="s">
        <v>104</v>
      </c>
      <c r="C73" s="34">
        <f>[16]С2.1!E28</f>
        <v>9541.9567200000001</v>
      </c>
    </row>
    <row r="74" spans="1:3" ht="38.25">
      <c r="A74" s="59" t="s">
        <v>105</v>
      </c>
      <c r="B74" s="65" t="s">
        <v>106</v>
      </c>
      <c r="C74" s="52">
        <f>[16]С2.3!E25</f>
        <v>0</v>
      </c>
    </row>
    <row r="75" spans="1:3" ht="25.5">
      <c r="A75" s="59" t="s">
        <v>107</v>
      </c>
      <c r="B75" s="66" t="s">
        <v>108</v>
      </c>
      <c r="C75" s="67">
        <f>[16]С2.3!E12</f>
        <v>0.56000000000000005</v>
      </c>
    </row>
    <row r="76" spans="1:3" ht="25.5">
      <c r="A76" s="59" t="s">
        <v>109</v>
      </c>
      <c r="B76" s="66" t="s">
        <v>98</v>
      </c>
      <c r="C76" s="62">
        <f>[16]С2.3!E13</f>
        <v>300</v>
      </c>
    </row>
    <row r="77" spans="1:3" ht="25.5">
      <c r="A77" s="59" t="s">
        <v>110</v>
      </c>
      <c r="B77" s="69" t="s">
        <v>111</v>
      </c>
      <c r="C77" s="68">
        <f>IF([16]С2.3!E26&gt;0,[16]С2.3!E26,[16]С2.3!E16)</f>
        <v>65637</v>
      </c>
    </row>
    <row r="78" spans="1:3" ht="38.25">
      <c r="A78" s="59" t="s">
        <v>112</v>
      </c>
      <c r="B78" s="69" t="s">
        <v>113</v>
      </c>
      <c r="C78" s="68">
        <f>IF([16]С2.3!E27&gt;0,[16]С2.3!E27,[16]С2.3!E17)</f>
        <v>31684</v>
      </c>
    </row>
    <row r="79" spans="1:3" ht="17.25">
      <c r="A79" s="59" t="s">
        <v>114</v>
      </c>
      <c r="B79" s="33" t="s">
        <v>115</v>
      </c>
      <c r="C79" s="35">
        <f>[16]С2!F29</f>
        <v>0.17804631770487722</v>
      </c>
    </row>
    <row r="80" spans="1:3" ht="30">
      <c r="A80" s="59" t="s">
        <v>116</v>
      </c>
      <c r="B80" s="53" t="s">
        <v>117</v>
      </c>
      <c r="C80" s="70">
        <f>[16]С2!F30</f>
        <v>0.1652189781021898</v>
      </c>
    </row>
    <row r="81" spans="1:3" ht="17.25">
      <c r="A81" s="59" t="s">
        <v>118</v>
      </c>
      <c r="B81" s="71" t="s">
        <v>119</v>
      </c>
      <c r="C81" s="35">
        <f>[16]С2!F31</f>
        <v>0.13880000000000001</v>
      </c>
    </row>
    <row r="82" spans="1:3" s="63" customFormat="1" ht="18" thickBot="1">
      <c r="A82" s="72" t="s">
        <v>120</v>
      </c>
      <c r="B82" s="73" t="s">
        <v>121</v>
      </c>
      <c r="C82" s="74">
        <f>[16]С2!F32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[16]С3!F14</f>
        <v>14814.586916420485</v>
      </c>
    </row>
    <row r="86" spans="1:3" s="63" customFormat="1" ht="42.75">
      <c r="A86" s="77" t="s">
        <v>126</v>
      </c>
      <c r="B86" s="53" t="s">
        <v>127</v>
      </c>
      <c r="C86" s="78">
        <f>[16]С3!F15</f>
        <v>0.25</v>
      </c>
    </row>
    <row r="87" spans="1:3" s="63" customFormat="1" ht="14.25">
      <c r="A87" s="77" t="s">
        <v>128</v>
      </c>
      <c r="B87" s="79" t="s">
        <v>129</v>
      </c>
      <c r="C87" s="62">
        <f>[16]С3!F18</f>
        <v>15</v>
      </c>
    </row>
    <row r="88" spans="1:3" s="63" customFormat="1" ht="17.25">
      <c r="A88" s="77" t="s">
        <v>130</v>
      </c>
      <c r="B88" s="33" t="s">
        <v>131</v>
      </c>
      <c r="C88" s="34">
        <f>[16]С3!F19</f>
        <v>4187.478806422544</v>
      </c>
    </row>
    <row r="89" spans="1:3" s="63" customFormat="1" ht="55.5">
      <c r="A89" s="77" t="s">
        <v>132</v>
      </c>
      <c r="B89" s="53" t="s">
        <v>133</v>
      </c>
      <c r="C89" s="80">
        <f>[16]С3!F20</f>
        <v>2.1999999999999999E-2</v>
      </c>
    </row>
    <row r="90" spans="1:3" s="63" customFormat="1" ht="14.25">
      <c r="A90" s="77" t="s">
        <v>134</v>
      </c>
      <c r="B90" s="58" t="s">
        <v>80</v>
      </c>
      <c r="C90" s="62">
        <f>[16]С3!F21</f>
        <v>10</v>
      </c>
    </row>
    <row r="91" spans="1:3" s="63" customFormat="1" ht="17.25">
      <c r="A91" s="77" t="s">
        <v>135</v>
      </c>
      <c r="B91" s="33" t="s">
        <v>136</v>
      </c>
      <c r="C91" s="34">
        <f>[16]С3!F22</f>
        <v>5.270150143474635</v>
      </c>
    </row>
    <row r="92" spans="1:3" s="63" customFormat="1" ht="55.5">
      <c r="A92" s="77" t="s">
        <v>137</v>
      </c>
      <c r="B92" s="53" t="s">
        <v>138</v>
      </c>
      <c r="C92" s="80">
        <f>[16]С3!F23</f>
        <v>3.0000000000000001E-3</v>
      </c>
    </row>
    <row r="93" spans="1:3" s="63" customFormat="1" ht="27.75" thickBot="1">
      <c r="A93" s="81" t="s">
        <v>139</v>
      </c>
      <c r="B93" s="82" t="s">
        <v>140</v>
      </c>
      <c r="C93" s="83">
        <f>[16]С3!F24</f>
        <v>1756.716714491545</v>
      </c>
    </row>
    <row r="94" spans="1:3" ht="13.5" thickBot="1">
      <c r="A94" s="47"/>
      <c r="B94" s="75"/>
      <c r="C94" s="15"/>
    </row>
    <row r="95" spans="1:3" ht="30" customHeight="1">
      <c r="A95" s="84" t="s">
        <v>141</v>
      </c>
      <c r="B95" s="145" t="s">
        <v>142</v>
      </c>
      <c r="C95" s="145"/>
    </row>
    <row r="96" spans="1:3" ht="30">
      <c r="A96" s="59" t="s">
        <v>143</v>
      </c>
      <c r="B96" s="33" t="s">
        <v>144</v>
      </c>
      <c r="C96" s="34">
        <f>[16]С4!F16</f>
        <v>1652.5</v>
      </c>
    </row>
    <row r="97" spans="1:3" ht="30">
      <c r="A97" s="59" t="s">
        <v>145</v>
      </c>
      <c r="B97" s="58" t="s">
        <v>146</v>
      </c>
      <c r="C97" s="34">
        <f>[16]С4!F17</f>
        <v>73547</v>
      </c>
    </row>
    <row r="98" spans="1:3" ht="17.25">
      <c r="A98" s="59" t="s">
        <v>147</v>
      </c>
      <c r="B98" s="58" t="s">
        <v>148</v>
      </c>
      <c r="C98" s="40">
        <f>[16]С4!F18</f>
        <v>0.02</v>
      </c>
    </row>
    <row r="99" spans="1:3" ht="30">
      <c r="A99" s="59" t="s">
        <v>149</v>
      </c>
      <c r="B99" s="58" t="s">
        <v>150</v>
      </c>
      <c r="C99" s="34">
        <f>[16]С4!F19</f>
        <v>12104</v>
      </c>
    </row>
    <row r="100" spans="1:3" ht="31.5">
      <c r="A100" s="59" t="s">
        <v>151</v>
      </c>
      <c r="B100" s="58" t="s">
        <v>152</v>
      </c>
      <c r="C100" s="40">
        <f>[16]С4!F20</f>
        <v>1.4999999999999999E-2</v>
      </c>
    </row>
    <row r="101" spans="1:3" ht="30">
      <c r="A101" s="59" t="s">
        <v>153</v>
      </c>
      <c r="B101" s="33" t="s">
        <v>154</v>
      </c>
      <c r="C101" s="34">
        <f>[16]С4!F21</f>
        <v>1933.1949342509995</v>
      </c>
    </row>
    <row r="102" spans="1:3" ht="24" customHeight="1">
      <c r="A102" s="59" t="s">
        <v>155</v>
      </c>
      <c r="B102" s="53" t="s">
        <v>156</v>
      </c>
      <c r="C102" s="85">
        <f>IF([16]С4.2!F8="да",[16]С4.2!D21,[16]С4.2!D15)</f>
        <v>0</v>
      </c>
    </row>
    <row r="103" spans="1:3" ht="68.25">
      <c r="A103" s="59" t="s">
        <v>157</v>
      </c>
      <c r="B103" s="53" t="s">
        <v>158</v>
      </c>
      <c r="C103" s="34">
        <f>[16]С4!F22</f>
        <v>3.6112641666666665</v>
      </c>
    </row>
    <row r="104" spans="1:3" ht="30">
      <c r="A104" s="59" t="s">
        <v>159</v>
      </c>
      <c r="B104" s="58" t="s">
        <v>160</v>
      </c>
      <c r="C104" s="34">
        <f>[16]С4!F23</f>
        <v>180</v>
      </c>
    </row>
    <row r="105" spans="1:3" ht="14.25">
      <c r="A105" s="59" t="s">
        <v>161</v>
      </c>
      <c r="B105" s="53" t="s">
        <v>162</v>
      </c>
      <c r="C105" s="34">
        <f>[16]С4!F24</f>
        <v>8497.1999999999989</v>
      </c>
    </row>
    <row r="106" spans="1:3" ht="14.25">
      <c r="A106" s="59" t="s">
        <v>163</v>
      </c>
      <c r="B106" s="58" t="s">
        <v>164</v>
      </c>
      <c r="C106" s="40">
        <f>[16]С4!F25</f>
        <v>0.35</v>
      </c>
    </row>
    <row r="107" spans="1:3" ht="17.25">
      <c r="A107" s="59" t="s">
        <v>165</v>
      </c>
      <c r="B107" s="33" t="s">
        <v>166</v>
      </c>
      <c r="C107" s="34">
        <f>[16]С4!F26</f>
        <v>87.459960000000009</v>
      </c>
    </row>
    <row r="108" spans="1:3" ht="25.5">
      <c r="A108" s="59" t="s">
        <v>167</v>
      </c>
      <c r="B108" s="53" t="s">
        <v>94</v>
      </c>
      <c r="C108" s="85">
        <f>[16]С4.3!E16</f>
        <v>0</v>
      </c>
    </row>
    <row r="109" spans="1:3" ht="25.5">
      <c r="A109" s="59" t="s">
        <v>168</v>
      </c>
      <c r="B109" s="53" t="s">
        <v>169</v>
      </c>
      <c r="C109" s="34">
        <f>[16]С4.3!E17</f>
        <v>23.88</v>
      </c>
    </row>
    <row r="110" spans="1:3" ht="38.25">
      <c r="A110" s="59" t="s">
        <v>170</v>
      </c>
      <c r="B110" s="53" t="s">
        <v>106</v>
      </c>
      <c r="C110" s="85">
        <f>[16]С4.3!E18</f>
        <v>0</v>
      </c>
    </row>
    <row r="111" spans="1:3">
      <c r="A111" s="59" t="s">
        <v>171</v>
      </c>
      <c r="B111" s="53" t="s">
        <v>172</v>
      </c>
      <c r="C111" s="34">
        <f>[16]С4.3!E19</f>
        <v>18.2</v>
      </c>
    </row>
    <row r="112" spans="1:3">
      <c r="A112" s="59" t="s">
        <v>173</v>
      </c>
      <c r="B112" s="58" t="s">
        <v>174</v>
      </c>
      <c r="C112" s="34">
        <f>[16]С4.3!E11</f>
        <v>1871</v>
      </c>
    </row>
    <row r="113" spans="1:3">
      <c r="A113" s="59" t="s">
        <v>175</v>
      </c>
      <c r="B113" s="58" t="s">
        <v>176</v>
      </c>
      <c r="C113" s="52">
        <f>[16]С4.3!E12</f>
        <v>1636</v>
      </c>
    </row>
    <row r="114" spans="1:3">
      <c r="A114" s="59" t="s">
        <v>177</v>
      </c>
      <c r="B114" s="58" t="s">
        <v>178</v>
      </c>
      <c r="C114" s="52">
        <f>[16]С4.3!E13</f>
        <v>204</v>
      </c>
    </row>
    <row r="115" spans="1:3" ht="30">
      <c r="A115" s="59" t="s">
        <v>179</v>
      </c>
      <c r="B115" s="33" t="s">
        <v>180</v>
      </c>
      <c r="C115" s="34">
        <f>[16]С4!F27</f>
        <v>2164.8316773434499</v>
      </c>
    </row>
    <row r="116" spans="1:3" ht="25.5">
      <c r="A116" s="59" t="s">
        <v>181</v>
      </c>
      <c r="B116" s="53" t="s">
        <v>182</v>
      </c>
      <c r="C116" s="34">
        <f>[16]С4!F28</f>
        <v>1662.6971408167815</v>
      </c>
    </row>
    <row r="117" spans="1:3" ht="42.75">
      <c r="A117" s="59" t="s">
        <v>183</v>
      </c>
      <c r="B117" s="53" t="s">
        <v>184</v>
      </c>
      <c r="C117" s="34">
        <f>[16]С4!F29</f>
        <v>502.13453652666817</v>
      </c>
    </row>
    <row r="118" spans="1:3" ht="30">
      <c r="A118" s="59" t="s">
        <v>185</v>
      </c>
      <c r="B118" s="39" t="s">
        <v>186</v>
      </c>
      <c r="C118" s="34">
        <f>[16]С4!F30</f>
        <v>2662.4863386566813</v>
      </c>
    </row>
    <row r="119" spans="1:3" ht="42.75">
      <c r="A119" s="59" t="s">
        <v>187</v>
      </c>
      <c r="B119" s="86" t="s">
        <v>188</v>
      </c>
      <c r="C119" s="34">
        <f>[16]С4!F33</f>
        <v>1388.0460316984497</v>
      </c>
    </row>
    <row r="120" spans="1:3" ht="30">
      <c r="A120" s="59" t="s">
        <v>189</v>
      </c>
      <c r="B120" s="87" t="s">
        <v>190</v>
      </c>
      <c r="C120" s="34">
        <f>[16]С4!F35</f>
        <v>17.040680999999999</v>
      </c>
    </row>
    <row r="121" spans="1:3" ht="14.25">
      <c r="A121" s="59" t="s">
        <v>191</v>
      </c>
      <c r="B121" s="56" t="s">
        <v>192</v>
      </c>
      <c r="C121" s="34">
        <f>[16]С4!F36</f>
        <v>14319.9</v>
      </c>
    </row>
    <row r="122" spans="1:3" ht="28.5" thickBot="1">
      <c r="A122" s="72" t="s">
        <v>193</v>
      </c>
      <c r="B122" s="88" t="s">
        <v>194</v>
      </c>
      <c r="C122" s="83">
        <f>[16]С4!F37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[16]С5!F17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[16]С2!F37</f>
        <v>20.818139999999996</v>
      </c>
    </row>
    <row r="136" spans="1:3" ht="14.25">
      <c r="A136" s="59" t="s">
        <v>216</v>
      </c>
      <c r="B136" s="101" t="s">
        <v>217</v>
      </c>
      <c r="C136" s="34">
        <f>[16]С2!F38</f>
        <v>7</v>
      </c>
    </row>
    <row r="137" spans="1:3" ht="17.25">
      <c r="A137" s="59" t="s">
        <v>218</v>
      </c>
      <c r="B137" s="101" t="s">
        <v>219</v>
      </c>
      <c r="C137" s="34">
        <f>[16]С2!F40</f>
        <v>0.97</v>
      </c>
    </row>
    <row r="138" spans="1:3" ht="15" thickBot="1">
      <c r="A138" s="72" t="s">
        <v>220</v>
      </c>
      <c r="B138" s="102" t="s">
        <v>221</v>
      </c>
      <c r="C138" s="46">
        <f>[16]С2!F42</f>
        <v>0.35</v>
      </c>
    </row>
    <row r="139" spans="1:3" s="89" customFormat="1" ht="13.5" thickBot="1">
      <c r="A139" s="47"/>
      <c r="B139" s="75"/>
      <c r="C139" s="15"/>
    </row>
    <row r="140" spans="1:3" ht="30">
      <c r="A140" s="84" t="s">
        <v>222</v>
      </c>
      <c r="B140" s="103" t="s">
        <v>223</v>
      </c>
      <c r="C140" s="104">
        <f>[16]С2!F35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[16]С2.5!$E$11</f>
        <v>-2.9000000000000026E-2</v>
      </c>
    </row>
    <row r="144" spans="1:3">
      <c r="A144" s="105"/>
      <c r="B144" s="110">
        <f>B143+1</f>
        <v>2021</v>
      </c>
      <c r="C144" s="111">
        <f>[16]С2.5!$F$11</f>
        <v>0.245</v>
      </c>
    </row>
    <row r="145" spans="1:3">
      <c r="A145" s="105"/>
      <c r="B145" s="110">
        <f t="shared" ref="B145:B208" si="0">B144+1</f>
        <v>2022</v>
      </c>
      <c r="C145" s="111">
        <f>[16]С2.5!$G$11</f>
        <v>0.114</v>
      </c>
    </row>
    <row r="146" spans="1:3" ht="13.5" thickBot="1">
      <c r="A146" s="105"/>
      <c r="B146" s="112">
        <f t="shared" si="0"/>
        <v>2023</v>
      </c>
      <c r="C146" s="113">
        <f>[16]С2.5!$H$11</f>
        <v>0.04</v>
      </c>
    </row>
    <row r="147" spans="1:3">
      <c r="A147" s="105"/>
      <c r="B147" s="114">
        <f t="shared" si="0"/>
        <v>2024</v>
      </c>
      <c r="C147" s="115">
        <f>[16]С2.5!$I$11</f>
        <v>0.11700000000000001</v>
      </c>
    </row>
    <row r="148" spans="1:3">
      <c r="A148" s="105"/>
      <c r="B148" s="110">
        <f t="shared" si="0"/>
        <v>2025</v>
      </c>
      <c r="C148" s="111">
        <f>[16]С2.5!$J$11</f>
        <v>6.0999999999999999E-2</v>
      </c>
    </row>
    <row r="149" spans="1:3" hidden="1">
      <c r="A149" s="105"/>
      <c r="B149" s="110">
        <f t="shared" si="0"/>
        <v>2026</v>
      </c>
      <c r="C149" s="111">
        <f>[16]С2.5!$K$11</f>
        <v>3.5813361771260002E-2</v>
      </c>
    </row>
    <row r="150" spans="1:3" hidden="1">
      <c r="A150" s="105"/>
      <c r="B150" s="110">
        <f t="shared" si="0"/>
        <v>2027</v>
      </c>
      <c r="C150" s="111">
        <f>[16]С2.5!$L$11</f>
        <v>3.2682303599220003E-2</v>
      </c>
    </row>
    <row r="151" spans="1:3" hidden="1">
      <c r="A151" s="105"/>
      <c r="B151" s="110">
        <f t="shared" si="0"/>
        <v>2028</v>
      </c>
      <c r="C151" s="111">
        <f>[16]С2.5!$M$11</f>
        <v>0</v>
      </c>
    </row>
    <row r="152" spans="1:3" hidden="1">
      <c r="A152" s="105"/>
      <c r="B152" s="110">
        <f t="shared" si="0"/>
        <v>2029</v>
      </c>
      <c r="C152" s="111">
        <f>[16]С2.5!$N$11</f>
        <v>0</v>
      </c>
    </row>
    <row r="153" spans="1:3" hidden="1">
      <c r="A153" s="105"/>
      <c r="B153" s="110">
        <f t="shared" si="0"/>
        <v>2030</v>
      </c>
      <c r="C153" s="111">
        <f>[16]С2.5!$O$11</f>
        <v>0</v>
      </c>
    </row>
    <row r="154" spans="1:3" hidden="1">
      <c r="A154" s="105"/>
      <c r="B154" s="110">
        <f t="shared" si="0"/>
        <v>2031</v>
      </c>
      <c r="C154" s="111">
        <f>[16]С2.5!$P$11</f>
        <v>0</v>
      </c>
    </row>
    <row r="155" spans="1:3" hidden="1">
      <c r="A155" s="89"/>
      <c r="B155" s="110">
        <f t="shared" si="0"/>
        <v>2032</v>
      </c>
      <c r="C155" s="111">
        <f>[16]С2.5!$Q$11</f>
        <v>0</v>
      </c>
    </row>
    <row r="156" spans="1:3" hidden="1">
      <c r="A156" s="89"/>
      <c r="B156" s="110">
        <f t="shared" si="0"/>
        <v>2033</v>
      </c>
      <c r="C156" s="111">
        <f>[16]С2.5!$R$11</f>
        <v>0</v>
      </c>
    </row>
    <row r="157" spans="1:3" hidden="1">
      <c r="B157" s="110">
        <f t="shared" si="0"/>
        <v>2034</v>
      </c>
      <c r="C157" s="111">
        <f>[16]С2.5!$S$11</f>
        <v>0</v>
      </c>
    </row>
    <row r="158" spans="1:3" hidden="1">
      <c r="B158" s="110">
        <f t="shared" si="0"/>
        <v>2035</v>
      </c>
      <c r="C158" s="111">
        <f>[16]С2.5!$T$11</f>
        <v>0</v>
      </c>
    </row>
    <row r="159" spans="1:3" hidden="1">
      <c r="B159" s="110">
        <f t="shared" si="0"/>
        <v>2036</v>
      </c>
      <c r="C159" s="111">
        <f>[16]С2.5!$U$11</f>
        <v>0</v>
      </c>
    </row>
    <row r="160" spans="1:3" hidden="1">
      <c r="B160" s="110">
        <f t="shared" si="0"/>
        <v>2037</v>
      </c>
      <c r="C160" s="111">
        <f>[16]С2.5!$V$11</f>
        <v>0</v>
      </c>
    </row>
    <row r="161" spans="2:3" hidden="1">
      <c r="B161" s="110">
        <f t="shared" si="0"/>
        <v>2038</v>
      </c>
      <c r="C161" s="111">
        <f>[16]С2.5!$W$11</f>
        <v>0</v>
      </c>
    </row>
    <row r="162" spans="2:3" hidden="1">
      <c r="B162" s="110">
        <f t="shared" si="0"/>
        <v>2039</v>
      </c>
      <c r="C162" s="111">
        <f>[16]С2.5!$X$11</f>
        <v>0</v>
      </c>
    </row>
    <row r="163" spans="2:3" hidden="1">
      <c r="B163" s="110">
        <f t="shared" si="0"/>
        <v>2040</v>
      </c>
      <c r="C163" s="111">
        <f>[16]С2.5!$Y$11</f>
        <v>0</v>
      </c>
    </row>
    <row r="164" spans="2:3" hidden="1">
      <c r="B164" s="110">
        <f t="shared" si="0"/>
        <v>2041</v>
      </c>
      <c r="C164" s="111">
        <f>[16]С2.5!$Z$11</f>
        <v>0</v>
      </c>
    </row>
    <row r="165" spans="2:3" hidden="1">
      <c r="B165" s="110">
        <f t="shared" si="0"/>
        <v>2042</v>
      </c>
      <c r="C165" s="111">
        <f>[16]С2.5!$AA$11</f>
        <v>0</v>
      </c>
    </row>
    <row r="166" spans="2:3" hidden="1">
      <c r="B166" s="110">
        <f t="shared" si="0"/>
        <v>2043</v>
      </c>
      <c r="C166" s="111">
        <f>[16]С2.5!$AB$11</f>
        <v>0</v>
      </c>
    </row>
    <row r="167" spans="2:3" hidden="1">
      <c r="B167" s="110">
        <f t="shared" si="0"/>
        <v>2044</v>
      </c>
      <c r="C167" s="111">
        <f>[16]С2.5!$AC$11</f>
        <v>0</v>
      </c>
    </row>
    <row r="168" spans="2:3" hidden="1">
      <c r="B168" s="110">
        <f t="shared" si="0"/>
        <v>2045</v>
      </c>
      <c r="C168" s="111">
        <f>[16]С2.5!$AD$11</f>
        <v>0</v>
      </c>
    </row>
    <row r="169" spans="2:3" hidden="1">
      <c r="B169" s="110">
        <f t="shared" si="0"/>
        <v>2046</v>
      </c>
      <c r="C169" s="111">
        <f>[16]С2.5!$AE$11</f>
        <v>0</v>
      </c>
    </row>
    <row r="170" spans="2:3" hidden="1">
      <c r="B170" s="110">
        <f t="shared" si="0"/>
        <v>2047</v>
      </c>
      <c r="C170" s="111">
        <f>[16]С2.5!$AF$11</f>
        <v>0</v>
      </c>
    </row>
    <row r="171" spans="2:3" hidden="1">
      <c r="B171" s="110">
        <f t="shared" si="0"/>
        <v>2048</v>
      </c>
      <c r="C171" s="111">
        <f>[16]С2.5!$AG$11</f>
        <v>0</v>
      </c>
    </row>
    <row r="172" spans="2:3" hidden="1">
      <c r="B172" s="110">
        <f t="shared" si="0"/>
        <v>2049</v>
      </c>
      <c r="C172" s="111">
        <f>[16]С2.5!$AH$11</f>
        <v>0</v>
      </c>
    </row>
    <row r="173" spans="2:3" hidden="1">
      <c r="B173" s="110">
        <f t="shared" si="0"/>
        <v>2050</v>
      </c>
      <c r="C173" s="111">
        <f>[16]С2.5!$AI$11</f>
        <v>0</v>
      </c>
    </row>
    <row r="174" spans="2:3" hidden="1">
      <c r="B174" s="110">
        <f t="shared" si="0"/>
        <v>2051</v>
      </c>
      <c r="C174" s="111">
        <f>[16]С2.5!$AJ$11</f>
        <v>0</v>
      </c>
    </row>
    <row r="175" spans="2:3" hidden="1">
      <c r="B175" s="110">
        <f t="shared" si="0"/>
        <v>2052</v>
      </c>
      <c r="C175" s="111">
        <f>[16]С2.5!$AK$11</f>
        <v>0</v>
      </c>
    </row>
    <row r="176" spans="2:3" hidden="1">
      <c r="B176" s="110">
        <f t="shared" si="0"/>
        <v>2053</v>
      </c>
      <c r="C176" s="111">
        <f>[16]С2.5!$AL$11</f>
        <v>0</v>
      </c>
    </row>
    <row r="177" spans="2:3" hidden="1">
      <c r="B177" s="110">
        <f t="shared" si="0"/>
        <v>2054</v>
      </c>
      <c r="C177" s="111">
        <f>[16]С2.5!$AM$11</f>
        <v>0</v>
      </c>
    </row>
    <row r="178" spans="2:3" hidden="1">
      <c r="B178" s="110">
        <f t="shared" si="0"/>
        <v>2055</v>
      </c>
      <c r="C178" s="111">
        <f>[16]С2.5!$AN$11</f>
        <v>0</v>
      </c>
    </row>
    <row r="179" spans="2:3" hidden="1">
      <c r="B179" s="110">
        <f t="shared" si="0"/>
        <v>2056</v>
      </c>
      <c r="C179" s="111">
        <f>[16]С2.5!$AO$11</f>
        <v>0</v>
      </c>
    </row>
    <row r="180" spans="2:3" hidden="1">
      <c r="B180" s="110">
        <f t="shared" si="0"/>
        <v>2057</v>
      </c>
      <c r="C180" s="111">
        <f>[16]С2.5!$AP$11</f>
        <v>0</v>
      </c>
    </row>
    <row r="181" spans="2:3" hidden="1">
      <c r="B181" s="110">
        <f t="shared" si="0"/>
        <v>2058</v>
      </c>
      <c r="C181" s="111">
        <f>[16]С2.5!$AQ$11</f>
        <v>0</v>
      </c>
    </row>
    <row r="182" spans="2:3" hidden="1">
      <c r="B182" s="110">
        <f t="shared" si="0"/>
        <v>2059</v>
      </c>
      <c r="C182" s="111">
        <f>[16]С2.5!$AR$11</f>
        <v>0</v>
      </c>
    </row>
    <row r="183" spans="2:3" hidden="1">
      <c r="B183" s="110">
        <f t="shared" si="0"/>
        <v>2060</v>
      </c>
      <c r="C183" s="111">
        <f>[16]С2.5!$AS$11</f>
        <v>0</v>
      </c>
    </row>
    <row r="184" spans="2:3" hidden="1">
      <c r="B184" s="110">
        <f t="shared" si="0"/>
        <v>2061</v>
      </c>
      <c r="C184" s="111">
        <f>[16]С2.5!$AT$11</f>
        <v>0</v>
      </c>
    </row>
    <row r="185" spans="2:3" hidden="1">
      <c r="B185" s="110">
        <f t="shared" si="0"/>
        <v>2062</v>
      </c>
      <c r="C185" s="111">
        <f>[16]С2.5!$AU$11</f>
        <v>0</v>
      </c>
    </row>
    <row r="186" spans="2:3" hidden="1">
      <c r="B186" s="110">
        <f t="shared" si="0"/>
        <v>2063</v>
      </c>
      <c r="C186" s="111">
        <f>[16]С2.5!$AV$11</f>
        <v>0</v>
      </c>
    </row>
    <row r="187" spans="2:3" hidden="1">
      <c r="B187" s="110">
        <f t="shared" si="0"/>
        <v>2064</v>
      </c>
      <c r="C187" s="111">
        <f>[16]С2.5!$AW$11</f>
        <v>0</v>
      </c>
    </row>
    <row r="188" spans="2:3" hidden="1">
      <c r="B188" s="110">
        <f t="shared" si="0"/>
        <v>2065</v>
      </c>
      <c r="C188" s="111">
        <f>[16]С2.5!$AX$11</f>
        <v>0</v>
      </c>
    </row>
    <row r="189" spans="2:3" hidden="1">
      <c r="B189" s="110">
        <f t="shared" si="0"/>
        <v>2066</v>
      </c>
      <c r="C189" s="111">
        <f>[16]С2.5!$AY$11</f>
        <v>0</v>
      </c>
    </row>
    <row r="190" spans="2:3" hidden="1">
      <c r="B190" s="110">
        <f t="shared" si="0"/>
        <v>2067</v>
      </c>
      <c r="C190" s="111">
        <f>[16]С2.5!$AZ$11</f>
        <v>0</v>
      </c>
    </row>
    <row r="191" spans="2:3" hidden="1">
      <c r="B191" s="110">
        <f t="shared" si="0"/>
        <v>2068</v>
      </c>
      <c r="C191" s="111">
        <f>[16]С2.5!$BA$11</f>
        <v>0</v>
      </c>
    </row>
    <row r="192" spans="2:3" hidden="1">
      <c r="B192" s="110">
        <f t="shared" si="0"/>
        <v>2069</v>
      </c>
      <c r="C192" s="111">
        <f>[16]С2.5!$BB$11</f>
        <v>0</v>
      </c>
    </row>
    <row r="193" spans="2:3" hidden="1">
      <c r="B193" s="110">
        <f t="shared" si="0"/>
        <v>2070</v>
      </c>
      <c r="C193" s="111">
        <f>[16]С2.5!$BC$11</f>
        <v>0</v>
      </c>
    </row>
    <row r="194" spans="2:3" hidden="1">
      <c r="B194" s="110">
        <f t="shared" si="0"/>
        <v>2071</v>
      </c>
      <c r="C194" s="111">
        <f>[16]С2.5!$BD$11</f>
        <v>0</v>
      </c>
    </row>
    <row r="195" spans="2:3" hidden="1">
      <c r="B195" s="110">
        <f t="shared" si="0"/>
        <v>2072</v>
      </c>
      <c r="C195" s="111">
        <f>[16]С2.5!$BE$11</f>
        <v>0</v>
      </c>
    </row>
    <row r="196" spans="2:3" hidden="1">
      <c r="B196" s="110">
        <f t="shared" si="0"/>
        <v>2073</v>
      </c>
      <c r="C196" s="111">
        <f>[16]С2.5!$BF$11</f>
        <v>0</v>
      </c>
    </row>
    <row r="197" spans="2:3" hidden="1">
      <c r="B197" s="110">
        <f t="shared" si="0"/>
        <v>2074</v>
      </c>
      <c r="C197" s="111">
        <f>[16]С2.5!$BG$11</f>
        <v>0</v>
      </c>
    </row>
    <row r="198" spans="2:3" hidden="1">
      <c r="B198" s="110">
        <f t="shared" si="0"/>
        <v>2075</v>
      </c>
      <c r="C198" s="111">
        <f>[16]С2.5!$BH$11</f>
        <v>0</v>
      </c>
    </row>
    <row r="199" spans="2:3" hidden="1">
      <c r="B199" s="110">
        <f t="shared" si="0"/>
        <v>2076</v>
      </c>
      <c r="C199" s="111">
        <f>[16]С2.5!$BI$11</f>
        <v>0</v>
      </c>
    </row>
    <row r="200" spans="2:3" hidden="1">
      <c r="B200" s="110">
        <f t="shared" si="0"/>
        <v>2077</v>
      </c>
      <c r="C200" s="111">
        <f>[16]С2.5!$BJ$11</f>
        <v>0</v>
      </c>
    </row>
    <row r="201" spans="2:3" hidden="1">
      <c r="B201" s="110">
        <f t="shared" si="0"/>
        <v>2078</v>
      </c>
      <c r="C201" s="111">
        <f>[16]С2.5!$BK$11</f>
        <v>0</v>
      </c>
    </row>
    <row r="202" spans="2:3" hidden="1">
      <c r="B202" s="110">
        <f t="shared" si="0"/>
        <v>2079</v>
      </c>
      <c r="C202" s="111">
        <f>[16]С2.5!$BL$11</f>
        <v>0</v>
      </c>
    </row>
    <row r="203" spans="2:3" hidden="1">
      <c r="B203" s="110">
        <f t="shared" si="0"/>
        <v>2080</v>
      </c>
      <c r="C203" s="111">
        <f>[16]С2.5!$BM$11</f>
        <v>0</v>
      </c>
    </row>
    <row r="204" spans="2:3" hidden="1">
      <c r="B204" s="110">
        <f t="shared" si="0"/>
        <v>2081</v>
      </c>
      <c r="C204" s="111">
        <f>[16]С2.5!$BN$11</f>
        <v>0</v>
      </c>
    </row>
    <row r="205" spans="2:3" hidden="1">
      <c r="B205" s="110">
        <f t="shared" si="0"/>
        <v>2082</v>
      </c>
      <c r="C205" s="111">
        <f>[16]С2.5!$BO$11</f>
        <v>0</v>
      </c>
    </row>
    <row r="206" spans="2:3" hidden="1">
      <c r="B206" s="110">
        <f t="shared" si="0"/>
        <v>2083</v>
      </c>
      <c r="C206" s="111">
        <f>[16]С2.5!$BP$11</f>
        <v>0</v>
      </c>
    </row>
    <row r="207" spans="2:3" hidden="1">
      <c r="B207" s="110">
        <f t="shared" si="0"/>
        <v>2084</v>
      </c>
      <c r="C207" s="111">
        <f>[16]С2.5!$BQ$11</f>
        <v>0</v>
      </c>
    </row>
    <row r="208" spans="2:3" hidden="1">
      <c r="B208" s="110">
        <f t="shared" si="0"/>
        <v>2085</v>
      </c>
      <c r="C208" s="111">
        <f>[16]С2.5!$BR$11</f>
        <v>0</v>
      </c>
    </row>
    <row r="209" spans="2:3" hidden="1">
      <c r="B209" s="110">
        <f t="shared" ref="B209:B223" si="1">B208+1</f>
        <v>2086</v>
      </c>
      <c r="C209" s="111">
        <f>[16]С2.5!$BS$11</f>
        <v>0</v>
      </c>
    </row>
    <row r="210" spans="2:3" hidden="1">
      <c r="B210" s="110">
        <f t="shared" si="1"/>
        <v>2087</v>
      </c>
      <c r="C210" s="111">
        <f>[16]С2.5!$BT$11</f>
        <v>0</v>
      </c>
    </row>
    <row r="211" spans="2:3" hidden="1">
      <c r="B211" s="110">
        <f t="shared" si="1"/>
        <v>2088</v>
      </c>
      <c r="C211" s="111">
        <f>[16]С2.5!$BU$11</f>
        <v>0</v>
      </c>
    </row>
    <row r="212" spans="2:3" hidden="1">
      <c r="B212" s="110">
        <f t="shared" si="1"/>
        <v>2089</v>
      </c>
      <c r="C212" s="111">
        <f>[16]С2.5!$BV$11</f>
        <v>0</v>
      </c>
    </row>
    <row r="213" spans="2:3" hidden="1">
      <c r="B213" s="110">
        <f t="shared" si="1"/>
        <v>2090</v>
      </c>
      <c r="C213" s="111">
        <f>[16]С2.5!$BW$11</f>
        <v>0</v>
      </c>
    </row>
    <row r="214" spans="2:3" hidden="1">
      <c r="B214" s="110">
        <f t="shared" si="1"/>
        <v>2091</v>
      </c>
      <c r="C214" s="111">
        <f>[16]С2.5!$BX$11</f>
        <v>0</v>
      </c>
    </row>
    <row r="215" spans="2:3" hidden="1">
      <c r="B215" s="110">
        <f t="shared" si="1"/>
        <v>2092</v>
      </c>
      <c r="C215" s="111">
        <f>[16]С2.5!$BY$11</f>
        <v>0</v>
      </c>
    </row>
    <row r="216" spans="2:3" hidden="1">
      <c r="B216" s="110">
        <f t="shared" si="1"/>
        <v>2093</v>
      </c>
      <c r="C216" s="111">
        <f>[16]С2.5!$BZ$11</f>
        <v>0</v>
      </c>
    </row>
    <row r="217" spans="2:3" hidden="1">
      <c r="B217" s="110">
        <f t="shared" si="1"/>
        <v>2094</v>
      </c>
      <c r="C217" s="111">
        <f>[16]С2.5!$CA$11</f>
        <v>0</v>
      </c>
    </row>
    <row r="218" spans="2:3" hidden="1">
      <c r="B218" s="110">
        <f t="shared" si="1"/>
        <v>2095</v>
      </c>
      <c r="C218" s="111">
        <f>[16]С2.5!$CB$11</f>
        <v>0</v>
      </c>
    </row>
    <row r="219" spans="2:3" hidden="1">
      <c r="B219" s="110">
        <f t="shared" si="1"/>
        <v>2096</v>
      </c>
      <c r="C219" s="111">
        <f>[16]С2.5!$CC$11</f>
        <v>0</v>
      </c>
    </row>
    <row r="220" spans="2:3" hidden="1">
      <c r="B220" s="110">
        <f t="shared" si="1"/>
        <v>2097</v>
      </c>
      <c r="C220" s="111">
        <f>[16]С2.5!$CD$11</f>
        <v>0</v>
      </c>
    </row>
    <row r="221" spans="2:3" hidden="1">
      <c r="B221" s="110">
        <f t="shared" si="1"/>
        <v>2098</v>
      </c>
      <c r="C221" s="111">
        <f>[16]С2.5!$CE$11</f>
        <v>0</v>
      </c>
    </row>
    <row r="222" spans="2:3" hidden="1">
      <c r="B222" s="110">
        <f t="shared" si="1"/>
        <v>2099</v>
      </c>
      <c r="C222" s="111">
        <f>[16]С2.5!$CF$11</f>
        <v>0</v>
      </c>
    </row>
    <row r="223" spans="2:3" ht="13.5" hidden="1" thickBot="1">
      <c r="B223" s="112">
        <f t="shared" si="1"/>
        <v>2100</v>
      </c>
      <c r="C223" s="113">
        <f>[16]С2.5!$CG$11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G14" sqref="G14"/>
    </sheetView>
  </sheetViews>
  <sheetFormatPr defaultRowHeight="12.75"/>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3" t="s">
        <v>0</v>
      </c>
      <c r="C1" s="143"/>
    </row>
    <row r="2" spans="1:3">
      <c r="A2" s="3"/>
      <c r="B2" s="4" t="s">
        <v>1</v>
      </c>
      <c r="C2" s="5">
        <v>45687</v>
      </c>
    </row>
    <row r="3" spans="1:3">
      <c r="A3" s="3"/>
      <c r="B3" s="6" t="s">
        <v>2</v>
      </c>
    </row>
    <row r="4" spans="1:3" ht="25.5">
      <c r="A4" s="8"/>
      <c r="B4" s="9" t="str">
        <f>[17]И1!D13</f>
        <v>Субъект Российской Федерации</v>
      </c>
      <c r="C4" s="10" t="str">
        <f>[17]И1!E13</f>
        <v>Новосибирская область</v>
      </c>
    </row>
    <row r="5" spans="1:3">
      <c r="A5" s="8"/>
      <c r="B5" s="9" t="str">
        <f>[17]И1!D14</f>
        <v>Тип муниципального образования (выберите из списка)</v>
      </c>
      <c r="C5" s="10" t="str">
        <f>[17]И1!E14</f>
        <v>поселок Широкий Яр</v>
      </c>
    </row>
    <row r="6" spans="1:3">
      <c r="A6" s="8"/>
      <c r="B6" s="9" t="str">
        <f>IF([17]И1!E15="","",[17]И1!D15)</f>
        <v/>
      </c>
      <c r="C6" s="10" t="str">
        <f>IF([17]И1!E15="","",[17]И1!E15)</f>
        <v/>
      </c>
    </row>
    <row r="7" spans="1:3">
      <c r="A7" s="8"/>
      <c r="B7" s="9" t="str">
        <f>[17]И1!D16</f>
        <v>Код ОКТМО</v>
      </c>
      <c r="C7" s="11" t="str">
        <f>[17]И1!E16</f>
        <v>50638425101</v>
      </c>
    </row>
    <row r="8" spans="1:3">
      <c r="A8" s="8"/>
      <c r="B8" s="12" t="str">
        <f>[17]И1!D17</f>
        <v>Система теплоснабжения</v>
      </c>
      <c r="C8" s="13">
        <f>[17]И1!E17</f>
        <v>0</v>
      </c>
    </row>
    <row r="9" spans="1:3">
      <c r="A9" s="8"/>
      <c r="B9" s="9" t="str">
        <f>[17]И1!D8</f>
        <v>Период регулирования (i)-й</v>
      </c>
      <c r="C9" s="14">
        <f>[17]И1!E8</f>
        <v>2025</v>
      </c>
    </row>
    <row r="10" spans="1:3">
      <c r="A10" s="8"/>
      <c r="B10" s="9" t="str">
        <f>[17]И1!D9</f>
        <v>Период регулирования (i-1)-й</v>
      </c>
      <c r="C10" s="14">
        <f>[17]И1!E9</f>
        <v>2024</v>
      </c>
    </row>
    <row r="11" spans="1:3">
      <c r="A11" s="8"/>
      <c r="B11" s="9" t="str">
        <f>[17]И1!D10</f>
        <v>Период регулирования (i-2)-й</v>
      </c>
      <c r="C11" s="14">
        <f>[17]И1!E10</f>
        <v>2023</v>
      </c>
    </row>
    <row r="12" spans="1:3">
      <c r="A12" s="8"/>
      <c r="B12" s="9" t="str">
        <f>[17]И1!D11</f>
        <v>Базовый год (б)</v>
      </c>
      <c r="C12" s="14">
        <f>[17]И1!E11</f>
        <v>2019</v>
      </c>
    </row>
    <row r="13" spans="1:3" ht="38.25">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5455.9978880658964</v>
      </c>
    </row>
    <row r="18" spans="1:3" ht="42.75">
      <c r="A18" s="22" t="s">
        <v>8</v>
      </c>
      <c r="B18" s="25" t="s">
        <v>9</v>
      </c>
      <c r="C18" s="26">
        <f>[17]С1!F12</f>
        <v>802.91250298356294</v>
      </c>
    </row>
    <row r="19" spans="1:3" ht="42.75">
      <c r="A19" s="22" t="s">
        <v>10</v>
      </c>
      <c r="B19" s="25" t="s">
        <v>11</v>
      </c>
      <c r="C19" s="26">
        <f>[17]С2!F12</f>
        <v>3049.1559439944872</v>
      </c>
    </row>
    <row r="20" spans="1:3" ht="30">
      <c r="A20" s="22" t="s">
        <v>12</v>
      </c>
      <c r="B20" s="25" t="s">
        <v>13</v>
      </c>
      <c r="C20" s="26">
        <f>[17]С3!F12</f>
        <v>913.01796764679773</v>
      </c>
    </row>
    <row r="21" spans="1:3" ht="42.75">
      <c r="A21" s="22" t="s">
        <v>14</v>
      </c>
      <c r="B21" s="25" t="s">
        <v>15</v>
      </c>
      <c r="C21" s="26">
        <f>[17]С4!F12</f>
        <v>583.93112269465814</v>
      </c>
    </row>
    <row r="22" spans="1:3" ht="30">
      <c r="A22" s="22" t="s">
        <v>16</v>
      </c>
      <c r="B22" s="25" t="s">
        <v>17</v>
      </c>
      <c r="C22" s="26">
        <f>[17]С5!F12</f>
        <v>106.98035074639013</v>
      </c>
    </row>
    <row r="23" spans="1:3" ht="43.5" thickBot="1">
      <c r="A23" s="27" t="s">
        <v>18</v>
      </c>
      <c r="B23" s="140" t="s">
        <v>19</v>
      </c>
      <c r="C23" s="28" t="str">
        <f>[17]С6!F12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[17]С1.1!E16</f>
        <v>5100</v>
      </c>
    </row>
    <row r="29" spans="1:3" ht="42.75">
      <c r="A29" s="22" t="s">
        <v>10</v>
      </c>
      <c r="B29" s="33" t="s">
        <v>22</v>
      </c>
      <c r="C29" s="34">
        <f>[17]С1.1!E27</f>
        <v>2896.31</v>
      </c>
    </row>
    <row r="30" spans="1:3" ht="17.25">
      <c r="A30" s="22" t="s">
        <v>12</v>
      </c>
      <c r="B30" s="33" t="s">
        <v>23</v>
      </c>
      <c r="C30" s="35">
        <f>[17]С1.1!E19</f>
        <v>1.4E-2</v>
      </c>
    </row>
    <row r="31" spans="1:3" ht="17.25">
      <c r="A31" s="22" t="s">
        <v>14</v>
      </c>
      <c r="B31" s="33" t="s">
        <v>24</v>
      </c>
      <c r="C31" s="35">
        <f>[17]С1.1!E20</f>
        <v>0.04</v>
      </c>
    </row>
    <row r="32" spans="1:3" ht="30">
      <c r="A32" s="22" t="s">
        <v>16</v>
      </c>
      <c r="B32" s="36" t="s">
        <v>25</v>
      </c>
      <c r="C32" s="37">
        <f>[17]С1!F13</f>
        <v>176.4</v>
      </c>
    </row>
    <row r="33" spans="1:3">
      <c r="A33" s="22" t="s">
        <v>18</v>
      </c>
      <c r="B33" s="36" t="s">
        <v>26</v>
      </c>
      <c r="C33" s="38">
        <f>[17]С1!F16</f>
        <v>7000</v>
      </c>
    </row>
    <row r="34" spans="1:3" ht="14.25">
      <c r="A34" s="22" t="s">
        <v>27</v>
      </c>
      <c r="B34" s="39" t="s">
        <v>28</v>
      </c>
      <c r="C34" s="40">
        <f>[17]С1!F17</f>
        <v>0.72857142857142854</v>
      </c>
    </row>
    <row r="35" spans="1:3" ht="15.75">
      <c r="A35" s="41" t="s">
        <v>29</v>
      </c>
      <c r="B35" s="42" t="s">
        <v>30</v>
      </c>
      <c r="C35" s="40">
        <f>[17]С1!F20</f>
        <v>21.588411179999994</v>
      </c>
    </row>
    <row r="36" spans="1:3" ht="15.75">
      <c r="A36" s="41" t="s">
        <v>31</v>
      </c>
      <c r="B36" s="43" t="s">
        <v>32</v>
      </c>
      <c r="C36" s="40">
        <f>[17]С1!F21</f>
        <v>20.818139999999996</v>
      </c>
    </row>
    <row r="37" spans="1:3" ht="14.25">
      <c r="A37" s="41" t="s">
        <v>33</v>
      </c>
      <c r="B37" s="44" t="s">
        <v>34</v>
      </c>
      <c r="C37" s="40">
        <f>[17]С1!F22</f>
        <v>1.0369999999999999</v>
      </c>
    </row>
    <row r="38" spans="1:3" ht="53.25" thickBot="1">
      <c r="A38" s="27" t="s">
        <v>35</v>
      </c>
      <c r="B38" s="45" t="s">
        <v>36</v>
      </c>
      <c r="C38" s="46">
        <f>[17]С1!F23</f>
        <v>1.0469999999999999</v>
      </c>
    </row>
    <row r="39" spans="1:3" ht="13.5" thickBot="1">
      <c r="A39" s="47"/>
      <c r="B39" s="48"/>
      <c r="C39" s="49"/>
    </row>
    <row r="40" spans="1:3" ht="30" customHeight="1">
      <c r="A40" s="50" t="s">
        <v>37</v>
      </c>
      <c r="B40" s="145" t="s">
        <v>38</v>
      </c>
      <c r="C40" s="145"/>
    </row>
    <row r="41" spans="1:3" ht="25.5">
      <c r="A41" s="22" t="s">
        <v>39</v>
      </c>
      <c r="B41" s="36" t="s">
        <v>40</v>
      </c>
      <c r="C41" s="51" t="str">
        <f>[17]С2.1!E12</f>
        <v>V</v>
      </c>
    </row>
    <row r="42" spans="1:3" ht="25.5">
      <c r="A42" s="22" t="s">
        <v>41</v>
      </c>
      <c r="B42" s="33" t="s">
        <v>42</v>
      </c>
      <c r="C42" s="51" t="str">
        <f>[17]С2.1!E13</f>
        <v>6 и менее баллов</v>
      </c>
    </row>
    <row r="43" spans="1:3" ht="25.5">
      <c r="A43" s="22" t="s">
        <v>43</v>
      </c>
      <c r="B43" s="33" t="s">
        <v>44</v>
      </c>
      <c r="C43" s="51" t="str">
        <f>[17]С2.1!E14</f>
        <v>от 200 до 500</v>
      </c>
    </row>
    <row r="44" spans="1:3" ht="25.5">
      <c r="A44" s="22" t="s">
        <v>45</v>
      </c>
      <c r="B44" s="33" t="s">
        <v>46</v>
      </c>
      <c r="C44" s="52" t="str">
        <f>[17]С2.1!E15</f>
        <v>нет</v>
      </c>
    </row>
    <row r="45" spans="1:3" ht="30">
      <c r="A45" s="22" t="s">
        <v>47</v>
      </c>
      <c r="B45" s="33" t="s">
        <v>48</v>
      </c>
      <c r="C45" s="34">
        <f>[17]С2!F18</f>
        <v>38910.02669467502</v>
      </c>
    </row>
    <row r="46" spans="1:3" ht="30">
      <c r="A46" s="22" t="s">
        <v>49</v>
      </c>
      <c r="B46" s="53" t="s">
        <v>50</v>
      </c>
      <c r="C46" s="34">
        <f>IF([17]С2!F19&gt;0,[17]С2!F19,[17]С2!F20)</f>
        <v>23441.524932855718</v>
      </c>
    </row>
    <row r="47" spans="1:3" ht="25.5">
      <c r="A47" s="22" t="s">
        <v>51</v>
      </c>
      <c r="B47" s="54" t="s">
        <v>52</v>
      </c>
      <c r="C47" s="34">
        <f>[17]С2.1!E19</f>
        <v>-38</v>
      </c>
    </row>
    <row r="48" spans="1:3" ht="25.5">
      <c r="A48" s="22" t="s">
        <v>53</v>
      </c>
      <c r="B48" s="54" t="s">
        <v>54</v>
      </c>
      <c r="C48" s="34" t="str">
        <f>[17]С2.1!E22</f>
        <v>нет</v>
      </c>
    </row>
    <row r="49" spans="1:3" ht="38.25">
      <c r="A49" s="22" t="s">
        <v>55</v>
      </c>
      <c r="B49" s="55" t="s">
        <v>56</v>
      </c>
      <c r="C49" s="34">
        <f>[17]С2.2!E10</f>
        <v>1287</v>
      </c>
    </row>
    <row r="50" spans="1:3" ht="25.5">
      <c r="A50" s="22" t="s">
        <v>57</v>
      </c>
      <c r="B50" s="56" t="s">
        <v>58</v>
      </c>
      <c r="C50" s="34">
        <f>[17]С2.2!E12</f>
        <v>5.97</v>
      </c>
    </row>
    <row r="51" spans="1:3" ht="52.5">
      <c r="A51" s="22" t="s">
        <v>59</v>
      </c>
      <c r="B51" s="57" t="s">
        <v>60</v>
      </c>
      <c r="C51" s="34">
        <f>[17]С2.2!E13</f>
        <v>1</v>
      </c>
    </row>
    <row r="52" spans="1:3" ht="27.75">
      <c r="A52" s="22" t="s">
        <v>61</v>
      </c>
      <c r="B52" s="56" t="s">
        <v>62</v>
      </c>
      <c r="C52" s="34">
        <f>[17]С2.2!E14</f>
        <v>12104</v>
      </c>
    </row>
    <row r="53" spans="1:3" ht="25.5">
      <c r="A53" s="22" t="s">
        <v>63</v>
      </c>
      <c r="B53" s="57" t="s">
        <v>64</v>
      </c>
      <c r="C53" s="35">
        <f>[17]С2.2!E15</f>
        <v>4.8000000000000001E-2</v>
      </c>
    </row>
    <row r="54" spans="1:3">
      <c r="A54" s="22" t="s">
        <v>65</v>
      </c>
      <c r="B54" s="57" t="s">
        <v>66</v>
      </c>
      <c r="C54" s="34">
        <f>[17]С2.2!E16</f>
        <v>1</v>
      </c>
    </row>
    <row r="55" spans="1:3" ht="15.75">
      <c r="A55" s="22" t="s">
        <v>67</v>
      </c>
      <c r="B55" s="58" t="s">
        <v>68</v>
      </c>
      <c r="C55" s="34">
        <f>[17]С2!F21</f>
        <v>1</v>
      </c>
    </row>
    <row r="56" spans="1:3" ht="30">
      <c r="A56" s="59" t="s">
        <v>69</v>
      </c>
      <c r="B56" s="33" t="s">
        <v>70</v>
      </c>
      <c r="C56" s="34">
        <f>[17]С2!F13</f>
        <v>203708.97017230222</v>
      </c>
    </row>
    <row r="57" spans="1:3" ht="30">
      <c r="A57" s="59" t="s">
        <v>71</v>
      </c>
      <c r="B57" s="58" t="s">
        <v>72</v>
      </c>
      <c r="C57" s="34">
        <f>[17]С2!F14</f>
        <v>113455</v>
      </c>
    </row>
    <row r="58" spans="1:3" ht="15.75">
      <c r="A58" s="59" t="s">
        <v>73</v>
      </c>
      <c r="B58" s="60" t="s">
        <v>74</v>
      </c>
      <c r="C58" s="40">
        <f>[17]С2!F15</f>
        <v>1.071</v>
      </c>
    </row>
    <row r="59" spans="1:3" ht="15.75">
      <c r="A59" s="59" t="s">
        <v>75</v>
      </c>
      <c r="B59" s="60" t="s">
        <v>76</v>
      </c>
      <c r="C59" s="40">
        <f>[17]С2!F16</f>
        <v>1</v>
      </c>
    </row>
    <row r="60" spans="1:3" ht="17.25">
      <c r="A60" s="59" t="s">
        <v>77</v>
      </c>
      <c r="B60" s="58" t="s">
        <v>78</v>
      </c>
      <c r="C60" s="34">
        <f>[17]С2!F17</f>
        <v>1.01</v>
      </c>
    </row>
    <row r="61" spans="1:3" s="63" customFormat="1" ht="14.25">
      <c r="A61" s="59" t="s">
        <v>79</v>
      </c>
      <c r="B61" s="61" t="s">
        <v>80</v>
      </c>
      <c r="C61" s="62">
        <f>[17]С2!F33</f>
        <v>10</v>
      </c>
    </row>
    <row r="62" spans="1:3" ht="30">
      <c r="A62" s="59" t="s">
        <v>81</v>
      </c>
      <c r="B62" s="64" t="s">
        <v>82</v>
      </c>
      <c r="C62" s="34">
        <f>[17]С2!F26</f>
        <v>1756.716714491545</v>
      </c>
    </row>
    <row r="63" spans="1:3" ht="17.25">
      <c r="A63" s="59" t="s">
        <v>83</v>
      </c>
      <c r="B63" s="53" t="s">
        <v>84</v>
      </c>
      <c r="C63" s="34">
        <f>[17]С2!F27</f>
        <v>0.25198620999999999</v>
      </c>
    </row>
    <row r="64" spans="1:3" ht="17.25">
      <c r="A64" s="59" t="s">
        <v>85</v>
      </c>
      <c r="B64" s="58" t="s">
        <v>86</v>
      </c>
      <c r="C64" s="62">
        <f>[17]С2!F28</f>
        <v>4200</v>
      </c>
    </row>
    <row r="65" spans="1:3" ht="42.75">
      <c r="A65" s="59" t="s">
        <v>87</v>
      </c>
      <c r="B65" s="33" t="s">
        <v>88</v>
      </c>
      <c r="C65" s="34">
        <f>[17]С2!F22</f>
        <v>42890.921752741691</v>
      </c>
    </row>
    <row r="66" spans="1:3" ht="30">
      <c r="A66" s="59" t="s">
        <v>89</v>
      </c>
      <c r="B66" s="60" t="s">
        <v>90</v>
      </c>
      <c r="C66" s="34">
        <f>[17]С2!F23</f>
        <v>1990</v>
      </c>
    </row>
    <row r="67" spans="1:3" ht="30">
      <c r="A67" s="59" t="s">
        <v>91</v>
      </c>
      <c r="B67" s="53" t="s">
        <v>92</v>
      </c>
      <c r="C67" s="34">
        <f>[17]С2.1!E27</f>
        <v>14307.876789999998</v>
      </c>
    </row>
    <row r="68" spans="1:3" ht="38.25">
      <c r="A68" s="59" t="s">
        <v>93</v>
      </c>
      <c r="B68" s="65" t="s">
        <v>94</v>
      </c>
      <c r="C68" s="52">
        <f>[17]С2.3!E21</f>
        <v>0</v>
      </c>
    </row>
    <row r="69" spans="1:3" ht="25.5">
      <c r="A69" s="59" t="s">
        <v>95</v>
      </c>
      <c r="B69" s="66" t="s">
        <v>96</v>
      </c>
      <c r="C69" s="67">
        <f>[17]С2.3!E11</f>
        <v>9.89</v>
      </c>
    </row>
    <row r="70" spans="1:3" ht="25.5">
      <c r="A70" s="59" t="s">
        <v>97</v>
      </c>
      <c r="B70" s="66" t="s">
        <v>98</v>
      </c>
      <c r="C70" s="62">
        <f>[17]С2.3!E13</f>
        <v>300</v>
      </c>
    </row>
    <row r="71" spans="1:3" ht="25.5">
      <c r="A71" s="59" t="s">
        <v>99</v>
      </c>
      <c r="B71" s="65" t="s">
        <v>100</v>
      </c>
      <c r="C71" s="68">
        <f>IF([17]С2.3!E22&gt;0,[17]С2.3!E22,[17]С2.3!E14)</f>
        <v>61211</v>
      </c>
    </row>
    <row r="72" spans="1:3" ht="38.25">
      <c r="A72" s="59" t="s">
        <v>101</v>
      </c>
      <c r="B72" s="65" t="s">
        <v>102</v>
      </c>
      <c r="C72" s="68">
        <f>IF([17]С2.3!E23&gt;0,[17]С2.3!E23,[17]С2.3!E15)</f>
        <v>45675</v>
      </c>
    </row>
    <row r="73" spans="1:3" ht="30">
      <c r="A73" s="59" t="s">
        <v>103</v>
      </c>
      <c r="B73" s="53" t="s">
        <v>104</v>
      </c>
      <c r="C73" s="34">
        <f>[17]С2.1!E28</f>
        <v>9541.9567200000001</v>
      </c>
    </row>
    <row r="74" spans="1:3" ht="38.25">
      <c r="A74" s="59" t="s">
        <v>105</v>
      </c>
      <c r="B74" s="65" t="s">
        <v>106</v>
      </c>
      <c r="C74" s="52">
        <f>[17]С2.3!E25</f>
        <v>0</v>
      </c>
    </row>
    <row r="75" spans="1:3" ht="25.5">
      <c r="A75" s="59" t="s">
        <v>107</v>
      </c>
      <c r="B75" s="66" t="s">
        <v>108</v>
      </c>
      <c r="C75" s="67">
        <f>[17]С2.3!E12</f>
        <v>0.56000000000000005</v>
      </c>
    </row>
    <row r="76" spans="1:3" ht="25.5">
      <c r="A76" s="59" t="s">
        <v>109</v>
      </c>
      <c r="B76" s="66" t="s">
        <v>98</v>
      </c>
      <c r="C76" s="62">
        <f>[17]С2.3!E13</f>
        <v>300</v>
      </c>
    </row>
    <row r="77" spans="1:3" ht="25.5">
      <c r="A77" s="59" t="s">
        <v>110</v>
      </c>
      <c r="B77" s="69" t="s">
        <v>111</v>
      </c>
      <c r="C77" s="68">
        <f>IF([17]С2.3!E26&gt;0,[17]С2.3!E26,[17]С2.3!E16)</f>
        <v>65637</v>
      </c>
    </row>
    <row r="78" spans="1:3" ht="38.25">
      <c r="A78" s="59" t="s">
        <v>112</v>
      </c>
      <c r="B78" s="69" t="s">
        <v>113</v>
      </c>
      <c r="C78" s="68">
        <f>IF([17]С2.3!E27&gt;0,[17]С2.3!E27,[17]С2.3!E17)</f>
        <v>31684</v>
      </c>
    </row>
    <row r="79" spans="1:3" ht="17.25">
      <c r="A79" s="59" t="s">
        <v>114</v>
      </c>
      <c r="B79" s="33" t="s">
        <v>115</v>
      </c>
      <c r="C79" s="35">
        <f>[17]С2!F29</f>
        <v>0.17804631770487722</v>
      </c>
    </row>
    <row r="80" spans="1:3" ht="30">
      <c r="A80" s="59" t="s">
        <v>116</v>
      </c>
      <c r="B80" s="53" t="s">
        <v>117</v>
      </c>
      <c r="C80" s="70">
        <f>[17]С2!F30</f>
        <v>0.1652189781021898</v>
      </c>
    </row>
    <row r="81" spans="1:3" ht="17.25">
      <c r="A81" s="59" t="s">
        <v>118</v>
      </c>
      <c r="B81" s="71" t="s">
        <v>119</v>
      </c>
      <c r="C81" s="35">
        <f>[17]С2!F31</f>
        <v>0.13880000000000001</v>
      </c>
    </row>
    <row r="82" spans="1:3" s="63" customFormat="1" ht="18" thickBot="1">
      <c r="A82" s="72" t="s">
        <v>120</v>
      </c>
      <c r="B82" s="73" t="s">
        <v>121</v>
      </c>
      <c r="C82" s="74">
        <f>[17]С2!F32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[17]С3!F14</f>
        <v>14814.586916420485</v>
      </c>
    </row>
    <row r="86" spans="1:3" s="63" customFormat="1" ht="42.75">
      <c r="A86" s="77" t="s">
        <v>126</v>
      </c>
      <c r="B86" s="53" t="s">
        <v>127</v>
      </c>
      <c r="C86" s="78">
        <f>[17]С3!F15</f>
        <v>0.25</v>
      </c>
    </row>
    <row r="87" spans="1:3" s="63" customFormat="1" ht="14.25">
      <c r="A87" s="77" t="s">
        <v>128</v>
      </c>
      <c r="B87" s="79" t="s">
        <v>129</v>
      </c>
      <c r="C87" s="62">
        <f>[17]С3!F18</f>
        <v>15</v>
      </c>
    </row>
    <row r="88" spans="1:3" s="63" customFormat="1" ht="17.25">
      <c r="A88" s="77" t="s">
        <v>130</v>
      </c>
      <c r="B88" s="33" t="s">
        <v>131</v>
      </c>
      <c r="C88" s="34">
        <f>[17]С3!F19</f>
        <v>4187.478806422544</v>
      </c>
    </row>
    <row r="89" spans="1:3" s="63" customFormat="1" ht="55.5">
      <c r="A89" s="77" t="s">
        <v>132</v>
      </c>
      <c r="B89" s="53" t="s">
        <v>133</v>
      </c>
      <c r="C89" s="80">
        <f>[17]С3!F20</f>
        <v>2.1999999999999999E-2</v>
      </c>
    </row>
    <row r="90" spans="1:3" s="63" customFormat="1" ht="14.25">
      <c r="A90" s="77" t="s">
        <v>134</v>
      </c>
      <c r="B90" s="58" t="s">
        <v>80</v>
      </c>
      <c r="C90" s="62">
        <f>[17]С3!F21</f>
        <v>10</v>
      </c>
    </row>
    <row r="91" spans="1:3" s="63" customFormat="1" ht="17.25">
      <c r="A91" s="77" t="s">
        <v>135</v>
      </c>
      <c r="B91" s="33" t="s">
        <v>136</v>
      </c>
      <c r="C91" s="34">
        <f>[17]С3!F22</f>
        <v>5.270150143474635</v>
      </c>
    </row>
    <row r="92" spans="1:3" s="63" customFormat="1" ht="55.5">
      <c r="A92" s="77" t="s">
        <v>137</v>
      </c>
      <c r="B92" s="53" t="s">
        <v>138</v>
      </c>
      <c r="C92" s="80">
        <f>[17]С3!F23</f>
        <v>3.0000000000000001E-3</v>
      </c>
    </row>
    <row r="93" spans="1:3" s="63" customFormat="1" ht="27.75" thickBot="1">
      <c r="A93" s="81" t="s">
        <v>139</v>
      </c>
      <c r="B93" s="82" t="s">
        <v>140</v>
      </c>
      <c r="C93" s="83">
        <f>[17]С3!F24</f>
        <v>1756.716714491545</v>
      </c>
    </row>
    <row r="94" spans="1:3" ht="13.5" thickBot="1">
      <c r="A94" s="47"/>
      <c r="B94" s="75"/>
      <c r="C94" s="15"/>
    </row>
    <row r="95" spans="1:3" ht="30" customHeight="1">
      <c r="A95" s="84" t="s">
        <v>141</v>
      </c>
      <c r="B95" s="145" t="s">
        <v>142</v>
      </c>
      <c r="C95" s="145"/>
    </row>
    <row r="96" spans="1:3" ht="30">
      <c r="A96" s="59" t="s">
        <v>143</v>
      </c>
      <c r="B96" s="33" t="s">
        <v>144</v>
      </c>
      <c r="C96" s="34">
        <f>[17]С4!F16</f>
        <v>1652.5</v>
      </c>
    </row>
    <row r="97" spans="1:3" ht="30">
      <c r="A97" s="59" t="s">
        <v>145</v>
      </c>
      <c r="B97" s="58" t="s">
        <v>146</v>
      </c>
      <c r="C97" s="34">
        <f>[17]С4!F17</f>
        <v>73547</v>
      </c>
    </row>
    <row r="98" spans="1:3" ht="17.25">
      <c r="A98" s="59" t="s">
        <v>147</v>
      </c>
      <c r="B98" s="58" t="s">
        <v>148</v>
      </c>
      <c r="C98" s="40">
        <f>[17]С4!F18</f>
        <v>0.02</v>
      </c>
    </row>
    <row r="99" spans="1:3" ht="30">
      <c r="A99" s="59" t="s">
        <v>149</v>
      </c>
      <c r="B99" s="58" t="s">
        <v>150</v>
      </c>
      <c r="C99" s="34">
        <f>[17]С4!F19</f>
        <v>12104</v>
      </c>
    </row>
    <row r="100" spans="1:3" ht="31.5">
      <c r="A100" s="59" t="s">
        <v>151</v>
      </c>
      <c r="B100" s="58" t="s">
        <v>152</v>
      </c>
      <c r="C100" s="40">
        <f>[17]С4!F20</f>
        <v>1.4999999999999999E-2</v>
      </c>
    </row>
    <row r="101" spans="1:3" ht="30">
      <c r="A101" s="59" t="s">
        <v>153</v>
      </c>
      <c r="B101" s="33" t="s">
        <v>154</v>
      </c>
      <c r="C101" s="34">
        <f>[17]С4!F21</f>
        <v>1933.1949342509995</v>
      </c>
    </row>
    <row r="102" spans="1:3" ht="24" customHeight="1">
      <c r="A102" s="59" t="s">
        <v>155</v>
      </c>
      <c r="B102" s="53" t="s">
        <v>156</v>
      </c>
      <c r="C102" s="85">
        <f>IF([17]С4.2!F8="да",[17]С4.2!D21,[17]С4.2!D15)</f>
        <v>0</v>
      </c>
    </row>
    <row r="103" spans="1:3" ht="68.25">
      <c r="A103" s="59" t="s">
        <v>157</v>
      </c>
      <c r="B103" s="53" t="s">
        <v>158</v>
      </c>
      <c r="C103" s="34">
        <f>[17]С4!F22</f>
        <v>3.6112641666666665</v>
      </c>
    </row>
    <row r="104" spans="1:3" ht="30">
      <c r="A104" s="59" t="s">
        <v>159</v>
      </c>
      <c r="B104" s="58" t="s">
        <v>160</v>
      </c>
      <c r="C104" s="34">
        <f>[17]С4!F23</f>
        <v>180</v>
      </c>
    </row>
    <row r="105" spans="1:3" ht="14.25">
      <c r="A105" s="59" t="s">
        <v>161</v>
      </c>
      <c r="B105" s="53" t="s">
        <v>162</v>
      </c>
      <c r="C105" s="34">
        <f>[17]С4!F24</f>
        <v>8497.1999999999989</v>
      </c>
    </row>
    <row r="106" spans="1:3" ht="14.25">
      <c r="A106" s="59" t="s">
        <v>163</v>
      </c>
      <c r="B106" s="58" t="s">
        <v>164</v>
      </c>
      <c r="C106" s="40">
        <f>[17]С4!F25</f>
        <v>0.35</v>
      </c>
    </row>
    <row r="107" spans="1:3" ht="17.25">
      <c r="A107" s="59" t="s">
        <v>165</v>
      </c>
      <c r="B107" s="33" t="s">
        <v>166</v>
      </c>
      <c r="C107" s="34">
        <f>[17]С4!F26</f>
        <v>90.032970000000006</v>
      </c>
    </row>
    <row r="108" spans="1:3" ht="25.5">
      <c r="A108" s="59" t="s">
        <v>167</v>
      </c>
      <c r="B108" s="53" t="s">
        <v>94</v>
      </c>
      <c r="C108" s="85">
        <f>[17]С4.3!E16</f>
        <v>0</v>
      </c>
    </row>
    <row r="109" spans="1:3" ht="25.5">
      <c r="A109" s="59" t="s">
        <v>168</v>
      </c>
      <c r="B109" s="53" t="s">
        <v>169</v>
      </c>
      <c r="C109" s="34">
        <f>[17]С4.3!E17</f>
        <v>24.47</v>
      </c>
    </row>
    <row r="110" spans="1:3" ht="38.25">
      <c r="A110" s="59" t="s">
        <v>170</v>
      </c>
      <c r="B110" s="53" t="s">
        <v>106</v>
      </c>
      <c r="C110" s="85">
        <f>[17]С4.3!E18</f>
        <v>0</v>
      </c>
    </row>
    <row r="111" spans="1:3">
      <c r="A111" s="59" t="s">
        <v>171</v>
      </c>
      <c r="B111" s="53" t="s">
        <v>172</v>
      </c>
      <c r="C111" s="34">
        <f>[17]С4.3!E19</f>
        <v>20.67</v>
      </c>
    </row>
    <row r="112" spans="1:3">
      <c r="A112" s="59" t="s">
        <v>173</v>
      </c>
      <c r="B112" s="58" t="s">
        <v>174</v>
      </c>
      <c r="C112" s="34">
        <f>[17]С4.3!E11</f>
        <v>1871</v>
      </c>
    </row>
    <row r="113" spans="1:3">
      <c r="A113" s="59" t="s">
        <v>175</v>
      </c>
      <c r="B113" s="58" t="s">
        <v>176</v>
      </c>
      <c r="C113" s="52">
        <f>[17]С4.3!E12</f>
        <v>1636</v>
      </c>
    </row>
    <row r="114" spans="1:3">
      <c r="A114" s="59" t="s">
        <v>177</v>
      </c>
      <c r="B114" s="58" t="s">
        <v>178</v>
      </c>
      <c r="C114" s="52">
        <f>[17]С4.3!E13</f>
        <v>204</v>
      </c>
    </row>
    <row r="115" spans="1:3" ht="30">
      <c r="A115" s="59" t="s">
        <v>179</v>
      </c>
      <c r="B115" s="33" t="s">
        <v>180</v>
      </c>
      <c r="C115" s="34">
        <f>[17]С4!F27</f>
        <v>2164.8316773434499</v>
      </c>
    </row>
    <row r="116" spans="1:3" ht="25.5">
      <c r="A116" s="59" t="s">
        <v>181</v>
      </c>
      <c r="B116" s="53" t="s">
        <v>182</v>
      </c>
      <c r="C116" s="34">
        <f>[17]С4!F28</f>
        <v>1662.6971408167815</v>
      </c>
    </row>
    <row r="117" spans="1:3" ht="42.75">
      <c r="A117" s="59" t="s">
        <v>183</v>
      </c>
      <c r="B117" s="53" t="s">
        <v>184</v>
      </c>
      <c r="C117" s="34">
        <f>[17]С4!F29</f>
        <v>502.13453652666817</v>
      </c>
    </row>
    <row r="118" spans="1:3" ht="30">
      <c r="A118" s="59" t="s">
        <v>185</v>
      </c>
      <c r="B118" s="39" t="s">
        <v>186</v>
      </c>
      <c r="C118" s="34">
        <f>[17]С4!F30</f>
        <v>2461.7546744872047</v>
      </c>
    </row>
    <row r="119" spans="1:3" ht="42.75">
      <c r="A119" s="59" t="s">
        <v>187</v>
      </c>
      <c r="B119" s="86" t="s">
        <v>188</v>
      </c>
      <c r="C119" s="34">
        <f>[17]С4!F33</f>
        <v>1187.1008236403561</v>
      </c>
    </row>
    <row r="120" spans="1:3" ht="30">
      <c r="A120" s="59" t="s">
        <v>189</v>
      </c>
      <c r="B120" s="87" t="s">
        <v>190</v>
      </c>
      <c r="C120" s="34">
        <f>[17]С4!F35</f>
        <v>17.040680999999999</v>
      </c>
    </row>
    <row r="121" spans="1:3" ht="14.25">
      <c r="A121" s="59" t="s">
        <v>191</v>
      </c>
      <c r="B121" s="56" t="s">
        <v>192</v>
      </c>
      <c r="C121" s="34">
        <f>[17]С4!F36</f>
        <v>14319.9</v>
      </c>
    </row>
    <row r="122" spans="1:3" ht="28.5" thickBot="1">
      <c r="A122" s="72" t="s">
        <v>193</v>
      </c>
      <c r="B122" s="88" t="s">
        <v>194</v>
      </c>
      <c r="C122" s="83">
        <f>[17]С4!F37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[17]С5!F17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[17]С2!F37</f>
        <v>20.818139999999996</v>
      </c>
    </row>
    <row r="136" spans="1:3" ht="14.25">
      <c r="A136" s="59" t="s">
        <v>216</v>
      </c>
      <c r="B136" s="101" t="s">
        <v>217</v>
      </c>
      <c r="C136" s="34">
        <f>[17]С2!F38</f>
        <v>7</v>
      </c>
    </row>
    <row r="137" spans="1:3" ht="17.25">
      <c r="A137" s="59" t="s">
        <v>218</v>
      </c>
      <c r="B137" s="101" t="s">
        <v>219</v>
      </c>
      <c r="C137" s="34">
        <f>[17]С2!F40</f>
        <v>0.97</v>
      </c>
    </row>
    <row r="138" spans="1:3" ht="15" thickBot="1">
      <c r="A138" s="72" t="s">
        <v>220</v>
      </c>
      <c r="B138" s="102" t="s">
        <v>221</v>
      </c>
      <c r="C138" s="46">
        <f>[17]С2!F42</f>
        <v>0.35</v>
      </c>
    </row>
    <row r="139" spans="1:3" s="89" customFormat="1" ht="13.5" thickBot="1">
      <c r="A139" s="47"/>
      <c r="B139" s="75"/>
      <c r="C139" s="15"/>
    </row>
    <row r="140" spans="1:3" ht="30">
      <c r="A140" s="84" t="s">
        <v>222</v>
      </c>
      <c r="B140" s="103" t="s">
        <v>223</v>
      </c>
      <c r="C140" s="104">
        <f>[17]С2!F35</f>
        <v>1.6598760876745948</v>
      </c>
    </row>
    <row r="141" spans="1:3" ht="22.7" customHeight="1" thickBot="1">
      <c r="A141" s="72" t="s">
        <v>224</v>
      </c>
      <c r="B141" s="141" t="s">
        <v>225</v>
      </c>
      <c r="C141" s="141"/>
    </row>
    <row r="142" spans="1:3" ht="13.5" thickBot="1">
      <c r="A142" s="105"/>
      <c r="B142" s="106" t="s">
        <v>226</v>
      </c>
      <c r="C142" s="107"/>
    </row>
    <row r="143" spans="1:3">
      <c r="A143" s="105"/>
      <c r="B143" s="108">
        <v>2020</v>
      </c>
      <c r="C143" s="109">
        <f>[17]С2.5!$E$11</f>
        <v>-2.9000000000000026E-2</v>
      </c>
    </row>
    <row r="144" spans="1:3">
      <c r="A144" s="105"/>
      <c r="B144" s="110">
        <f>B143+1</f>
        <v>2021</v>
      </c>
      <c r="C144" s="111">
        <f>[17]С2.5!$F$11</f>
        <v>0.245</v>
      </c>
    </row>
    <row r="145" spans="1:3">
      <c r="A145" s="105"/>
      <c r="B145" s="110">
        <f t="shared" ref="B145:B208" si="0">B144+1</f>
        <v>2022</v>
      </c>
      <c r="C145" s="111">
        <f>[17]С2.5!$G$11</f>
        <v>0.114</v>
      </c>
    </row>
    <row r="146" spans="1:3" ht="13.5" thickBot="1">
      <c r="A146" s="105"/>
      <c r="B146" s="112">
        <f t="shared" si="0"/>
        <v>2023</v>
      </c>
      <c r="C146" s="113">
        <f>[17]С2.5!$H$11</f>
        <v>0.04</v>
      </c>
    </row>
    <row r="147" spans="1:3">
      <c r="A147" s="105"/>
      <c r="B147" s="114">
        <f t="shared" si="0"/>
        <v>2024</v>
      </c>
      <c r="C147" s="115">
        <f>[17]С2.5!$I$11</f>
        <v>0.11700000000000001</v>
      </c>
    </row>
    <row r="148" spans="1:3">
      <c r="A148" s="105"/>
      <c r="B148" s="110">
        <f t="shared" si="0"/>
        <v>2025</v>
      </c>
      <c r="C148" s="111">
        <f>[17]С2.5!$J$11</f>
        <v>6.0999999999999999E-2</v>
      </c>
    </row>
    <row r="149" spans="1:3" hidden="1">
      <c r="A149" s="105"/>
      <c r="B149" s="110">
        <f t="shared" si="0"/>
        <v>2026</v>
      </c>
      <c r="C149" s="111">
        <f>[17]С2.5!$K$11</f>
        <v>3.5813361771260002E-2</v>
      </c>
    </row>
    <row r="150" spans="1:3" hidden="1">
      <c r="A150" s="105"/>
      <c r="B150" s="110">
        <f t="shared" si="0"/>
        <v>2027</v>
      </c>
      <c r="C150" s="111">
        <f>[17]С2.5!$L$11</f>
        <v>3.2682303599220003E-2</v>
      </c>
    </row>
    <row r="151" spans="1:3" hidden="1">
      <c r="A151" s="105"/>
      <c r="B151" s="110">
        <f t="shared" si="0"/>
        <v>2028</v>
      </c>
      <c r="C151" s="111">
        <f>[17]С2.5!$M$11</f>
        <v>0</v>
      </c>
    </row>
    <row r="152" spans="1:3" hidden="1">
      <c r="A152" s="105"/>
      <c r="B152" s="110">
        <f t="shared" si="0"/>
        <v>2029</v>
      </c>
      <c r="C152" s="111">
        <f>[17]С2.5!$N$11</f>
        <v>0</v>
      </c>
    </row>
    <row r="153" spans="1:3" hidden="1">
      <c r="A153" s="105"/>
      <c r="B153" s="110">
        <f t="shared" si="0"/>
        <v>2030</v>
      </c>
      <c r="C153" s="111">
        <f>[17]С2.5!$O$11</f>
        <v>0</v>
      </c>
    </row>
    <row r="154" spans="1:3" hidden="1">
      <c r="A154" s="105"/>
      <c r="B154" s="110">
        <f t="shared" si="0"/>
        <v>2031</v>
      </c>
      <c r="C154" s="111">
        <f>[17]С2.5!$P$11</f>
        <v>0</v>
      </c>
    </row>
    <row r="155" spans="1:3" hidden="1">
      <c r="A155" s="89"/>
      <c r="B155" s="110">
        <f t="shared" si="0"/>
        <v>2032</v>
      </c>
      <c r="C155" s="111">
        <f>[17]С2.5!$Q$11</f>
        <v>0</v>
      </c>
    </row>
    <row r="156" spans="1:3" hidden="1">
      <c r="A156" s="89"/>
      <c r="B156" s="110">
        <f t="shared" si="0"/>
        <v>2033</v>
      </c>
      <c r="C156" s="111">
        <f>[17]С2.5!$R$11</f>
        <v>0</v>
      </c>
    </row>
    <row r="157" spans="1:3" hidden="1">
      <c r="B157" s="110">
        <f t="shared" si="0"/>
        <v>2034</v>
      </c>
      <c r="C157" s="111">
        <f>[17]С2.5!$S$11</f>
        <v>0</v>
      </c>
    </row>
    <row r="158" spans="1:3" hidden="1">
      <c r="B158" s="110">
        <f t="shared" si="0"/>
        <v>2035</v>
      </c>
      <c r="C158" s="111">
        <f>[17]С2.5!$T$11</f>
        <v>0</v>
      </c>
    </row>
    <row r="159" spans="1:3" hidden="1">
      <c r="B159" s="110">
        <f t="shared" si="0"/>
        <v>2036</v>
      </c>
      <c r="C159" s="111">
        <f>[17]С2.5!$U$11</f>
        <v>0</v>
      </c>
    </row>
    <row r="160" spans="1:3" hidden="1">
      <c r="B160" s="110">
        <f t="shared" si="0"/>
        <v>2037</v>
      </c>
      <c r="C160" s="111">
        <f>[17]С2.5!$V$11</f>
        <v>0</v>
      </c>
    </row>
    <row r="161" spans="2:3" hidden="1">
      <c r="B161" s="110">
        <f t="shared" si="0"/>
        <v>2038</v>
      </c>
      <c r="C161" s="111">
        <f>[17]С2.5!$W$11</f>
        <v>0</v>
      </c>
    </row>
    <row r="162" spans="2:3" hidden="1">
      <c r="B162" s="110">
        <f t="shared" si="0"/>
        <v>2039</v>
      </c>
      <c r="C162" s="111">
        <f>[17]С2.5!$X$11</f>
        <v>0</v>
      </c>
    </row>
    <row r="163" spans="2:3" hidden="1">
      <c r="B163" s="110">
        <f t="shared" si="0"/>
        <v>2040</v>
      </c>
      <c r="C163" s="111">
        <f>[17]С2.5!$Y$11</f>
        <v>0</v>
      </c>
    </row>
    <row r="164" spans="2:3" hidden="1">
      <c r="B164" s="110">
        <f t="shared" si="0"/>
        <v>2041</v>
      </c>
      <c r="C164" s="111">
        <f>[17]С2.5!$Z$11</f>
        <v>0</v>
      </c>
    </row>
    <row r="165" spans="2:3" hidden="1">
      <c r="B165" s="110">
        <f t="shared" si="0"/>
        <v>2042</v>
      </c>
      <c r="C165" s="111">
        <f>[17]С2.5!$AA$11</f>
        <v>0</v>
      </c>
    </row>
    <row r="166" spans="2:3" hidden="1">
      <c r="B166" s="110">
        <f t="shared" si="0"/>
        <v>2043</v>
      </c>
      <c r="C166" s="111">
        <f>[17]С2.5!$AB$11</f>
        <v>0</v>
      </c>
    </row>
    <row r="167" spans="2:3" hidden="1">
      <c r="B167" s="110">
        <f t="shared" si="0"/>
        <v>2044</v>
      </c>
      <c r="C167" s="111">
        <f>[17]С2.5!$AC$11</f>
        <v>0</v>
      </c>
    </row>
    <row r="168" spans="2:3" hidden="1">
      <c r="B168" s="110">
        <f t="shared" si="0"/>
        <v>2045</v>
      </c>
      <c r="C168" s="111">
        <f>[17]С2.5!$AD$11</f>
        <v>0</v>
      </c>
    </row>
    <row r="169" spans="2:3" hidden="1">
      <c r="B169" s="110">
        <f t="shared" si="0"/>
        <v>2046</v>
      </c>
      <c r="C169" s="111">
        <f>[17]С2.5!$AE$11</f>
        <v>0</v>
      </c>
    </row>
    <row r="170" spans="2:3" hidden="1">
      <c r="B170" s="110">
        <f t="shared" si="0"/>
        <v>2047</v>
      </c>
      <c r="C170" s="111">
        <f>[17]С2.5!$AF$11</f>
        <v>0</v>
      </c>
    </row>
    <row r="171" spans="2:3" hidden="1">
      <c r="B171" s="110">
        <f t="shared" si="0"/>
        <v>2048</v>
      </c>
      <c r="C171" s="111">
        <f>[17]С2.5!$AG$11</f>
        <v>0</v>
      </c>
    </row>
    <row r="172" spans="2:3" hidden="1">
      <c r="B172" s="110">
        <f t="shared" si="0"/>
        <v>2049</v>
      </c>
      <c r="C172" s="111">
        <f>[17]С2.5!$AH$11</f>
        <v>0</v>
      </c>
    </row>
    <row r="173" spans="2:3" hidden="1">
      <c r="B173" s="110">
        <f t="shared" si="0"/>
        <v>2050</v>
      </c>
      <c r="C173" s="111">
        <f>[17]С2.5!$AI$11</f>
        <v>0</v>
      </c>
    </row>
    <row r="174" spans="2:3" hidden="1">
      <c r="B174" s="110">
        <f t="shared" si="0"/>
        <v>2051</v>
      </c>
      <c r="C174" s="111">
        <f>[17]С2.5!$AJ$11</f>
        <v>0</v>
      </c>
    </row>
    <row r="175" spans="2:3" hidden="1">
      <c r="B175" s="110">
        <f t="shared" si="0"/>
        <v>2052</v>
      </c>
      <c r="C175" s="111">
        <f>[17]С2.5!$AK$11</f>
        <v>0</v>
      </c>
    </row>
    <row r="176" spans="2:3" hidden="1">
      <c r="B176" s="110">
        <f t="shared" si="0"/>
        <v>2053</v>
      </c>
      <c r="C176" s="111">
        <f>[17]С2.5!$AL$11</f>
        <v>0</v>
      </c>
    </row>
    <row r="177" spans="2:3" hidden="1">
      <c r="B177" s="110">
        <f t="shared" si="0"/>
        <v>2054</v>
      </c>
      <c r="C177" s="111">
        <f>[17]С2.5!$AM$11</f>
        <v>0</v>
      </c>
    </row>
    <row r="178" spans="2:3" hidden="1">
      <c r="B178" s="110">
        <f t="shared" si="0"/>
        <v>2055</v>
      </c>
      <c r="C178" s="111">
        <f>[17]С2.5!$AN$11</f>
        <v>0</v>
      </c>
    </row>
    <row r="179" spans="2:3" hidden="1">
      <c r="B179" s="110">
        <f t="shared" si="0"/>
        <v>2056</v>
      </c>
      <c r="C179" s="111">
        <f>[17]С2.5!$AO$11</f>
        <v>0</v>
      </c>
    </row>
    <row r="180" spans="2:3" hidden="1">
      <c r="B180" s="110">
        <f t="shared" si="0"/>
        <v>2057</v>
      </c>
      <c r="C180" s="111">
        <f>[17]С2.5!$AP$11</f>
        <v>0</v>
      </c>
    </row>
    <row r="181" spans="2:3" hidden="1">
      <c r="B181" s="110">
        <f t="shared" si="0"/>
        <v>2058</v>
      </c>
      <c r="C181" s="111">
        <f>[17]С2.5!$AQ$11</f>
        <v>0</v>
      </c>
    </row>
    <row r="182" spans="2:3" hidden="1">
      <c r="B182" s="110">
        <f t="shared" si="0"/>
        <v>2059</v>
      </c>
      <c r="C182" s="111">
        <f>[17]С2.5!$AR$11</f>
        <v>0</v>
      </c>
    </row>
    <row r="183" spans="2:3" hidden="1">
      <c r="B183" s="110">
        <f t="shared" si="0"/>
        <v>2060</v>
      </c>
      <c r="C183" s="111">
        <f>[17]С2.5!$AS$11</f>
        <v>0</v>
      </c>
    </row>
    <row r="184" spans="2:3" hidden="1">
      <c r="B184" s="110">
        <f t="shared" si="0"/>
        <v>2061</v>
      </c>
      <c r="C184" s="111">
        <f>[17]С2.5!$AT$11</f>
        <v>0</v>
      </c>
    </row>
    <row r="185" spans="2:3" hidden="1">
      <c r="B185" s="110">
        <f t="shared" si="0"/>
        <v>2062</v>
      </c>
      <c r="C185" s="111">
        <f>[17]С2.5!$AU$11</f>
        <v>0</v>
      </c>
    </row>
    <row r="186" spans="2:3" hidden="1">
      <c r="B186" s="110">
        <f t="shared" si="0"/>
        <v>2063</v>
      </c>
      <c r="C186" s="111">
        <f>[17]С2.5!$AV$11</f>
        <v>0</v>
      </c>
    </row>
    <row r="187" spans="2:3" hidden="1">
      <c r="B187" s="110">
        <f t="shared" si="0"/>
        <v>2064</v>
      </c>
      <c r="C187" s="111">
        <f>[17]С2.5!$AW$11</f>
        <v>0</v>
      </c>
    </row>
    <row r="188" spans="2:3" hidden="1">
      <c r="B188" s="110">
        <f t="shared" si="0"/>
        <v>2065</v>
      </c>
      <c r="C188" s="111">
        <f>[17]С2.5!$AX$11</f>
        <v>0</v>
      </c>
    </row>
    <row r="189" spans="2:3" hidden="1">
      <c r="B189" s="110">
        <f t="shared" si="0"/>
        <v>2066</v>
      </c>
      <c r="C189" s="111">
        <f>[17]С2.5!$AY$11</f>
        <v>0</v>
      </c>
    </row>
    <row r="190" spans="2:3" hidden="1">
      <c r="B190" s="110">
        <f t="shared" si="0"/>
        <v>2067</v>
      </c>
      <c r="C190" s="111">
        <f>[17]С2.5!$AZ$11</f>
        <v>0</v>
      </c>
    </row>
    <row r="191" spans="2:3" hidden="1">
      <c r="B191" s="110">
        <f t="shared" si="0"/>
        <v>2068</v>
      </c>
      <c r="C191" s="111">
        <f>[17]С2.5!$BA$11</f>
        <v>0</v>
      </c>
    </row>
    <row r="192" spans="2:3" hidden="1">
      <c r="B192" s="110">
        <f t="shared" si="0"/>
        <v>2069</v>
      </c>
      <c r="C192" s="111">
        <f>[17]С2.5!$BB$11</f>
        <v>0</v>
      </c>
    </row>
    <row r="193" spans="2:3" hidden="1">
      <c r="B193" s="110">
        <f t="shared" si="0"/>
        <v>2070</v>
      </c>
      <c r="C193" s="111">
        <f>[17]С2.5!$BC$11</f>
        <v>0</v>
      </c>
    </row>
    <row r="194" spans="2:3" hidden="1">
      <c r="B194" s="110">
        <f t="shared" si="0"/>
        <v>2071</v>
      </c>
      <c r="C194" s="111">
        <f>[17]С2.5!$BD$11</f>
        <v>0</v>
      </c>
    </row>
    <row r="195" spans="2:3" hidden="1">
      <c r="B195" s="110">
        <f t="shared" si="0"/>
        <v>2072</v>
      </c>
      <c r="C195" s="111">
        <f>[17]С2.5!$BE$11</f>
        <v>0</v>
      </c>
    </row>
    <row r="196" spans="2:3" hidden="1">
      <c r="B196" s="110">
        <f t="shared" si="0"/>
        <v>2073</v>
      </c>
      <c r="C196" s="111">
        <f>[17]С2.5!$BF$11</f>
        <v>0</v>
      </c>
    </row>
    <row r="197" spans="2:3" hidden="1">
      <c r="B197" s="110">
        <f t="shared" si="0"/>
        <v>2074</v>
      </c>
      <c r="C197" s="111">
        <f>[17]С2.5!$BG$11</f>
        <v>0</v>
      </c>
    </row>
    <row r="198" spans="2:3" hidden="1">
      <c r="B198" s="110">
        <f t="shared" si="0"/>
        <v>2075</v>
      </c>
      <c r="C198" s="111">
        <f>[17]С2.5!$BH$11</f>
        <v>0</v>
      </c>
    </row>
    <row r="199" spans="2:3" hidden="1">
      <c r="B199" s="110">
        <f t="shared" si="0"/>
        <v>2076</v>
      </c>
      <c r="C199" s="111">
        <f>[17]С2.5!$BI$11</f>
        <v>0</v>
      </c>
    </row>
    <row r="200" spans="2:3" hidden="1">
      <c r="B200" s="110">
        <f t="shared" si="0"/>
        <v>2077</v>
      </c>
      <c r="C200" s="111">
        <f>[17]С2.5!$BJ$11</f>
        <v>0</v>
      </c>
    </row>
    <row r="201" spans="2:3" hidden="1">
      <c r="B201" s="110">
        <f t="shared" si="0"/>
        <v>2078</v>
      </c>
      <c r="C201" s="111">
        <f>[17]С2.5!$BK$11</f>
        <v>0</v>
      </c>
    </row>
    <row r="202" spans="2:3" hidden="1">
      <c r="B202" s="110">
        <f t="shared" si="0"/>
        <v>2079</v>
      </c>
      <c r="C202" s="111">
        <f>[17]С2.5!$BL$11</f>
        <v>0</v>
      </c>
    </row>
    <row r="203" spans="2:3" hidden="1">
      <c r="B203" s="110">
        <f t="shared" si="0"/>
        <v>2080</v>
      </c>
      <c r="C203" s="111">
        <f>[17]С2.5!$BM$11</f>
        <v>0</v>
      </c>
    </row>
    <row r="204" spans="2:3" hidden="1">
      <c r="B204" s="110">
        <f t="shared" si="0"/>
        <v>2081</v>
      </c>
      <c r="C204" s="111">
        <f>[17]С2.5!$BN$11</f>
        <v>0</v>
      </c>
    </row>
    <row r="205" spans="2:3" hidden="1">
      <c r="B205" s="110">
        <f t="shared" si="0"/>
        <v>2082</v>
      </c>
      <c r="C205" s="111">
        <f>[17]С2.5!$BO$11</f>
        <v>0</v>
      </c>
    </row>
    <row r="206" spans="2:3" hidden="1">
      <c r="B206" s="110">
        <f t="shared" si="0"/>
        <v>2083</v>
      </c>
      <c r="C206" s="111">
        <f>[17]С2.5!$BP$11</f>
        <v>0</v>
      </c>
    </row>
    <row r="207" spans="2:3" hidden="1">
      <c r="B207" s="110">
        <f t="shared" si="0"/>
        <v>2084</v>
      </c>
      <c r="C207" s="111">
        <f>[17]С2.5!$BQ$11</f>
        <v>0</v>
      </c>
    </row>
    <row r="208" spans="2:3" hidden="1">
      <c r="B208" s="110">
        <f t="shared" si="0"/>
        <v>2085</v>
      </c>
      <c r="C208" s="111">
        <f>[17]С2.5!$BR$11</f>
        <v>0</v>
      </c>
    </row>
    <row r="209" spans="2:3" hidden="1">
      <c r="B209" s="110">
        <f t="shared" ref="B209:B223" si="1">B208+1</f>
        <v>2086</v>
      </c>
      <c r="C209" s="111">
        <f>[17]С2.5!$BS$11</f>
        <v>0</v>
      </c>
    </row>
    <row r="210" spans="2:3" hidden="1">
      <c r="B210" s="110">
        <f t="shared" si="1"/>
        <v>2087</v>
      </c>
      <c r="C210" s="111">
        <f>[17]С2.5!$BT$11</f>
        <v>0</v>
      </c>
    </row>
    <row r="211" spans="2:3" hidden="1">
      <c r="B211" s="110">
        <f t="shared" si="1"/>
        <v>2088</v>
      </c>
      <c r="C211" s="111">
        <f>[17]С2.5!$BU$11</f>
        <v>0</v>
      </c>
    </row>
    <row r="212" spans="2:3" hidden="1">
      <c r="B212" s="110">
        <f t="shared" si="1"/>
        <v>2089</v>
      </c>
      <c r="C212" s="111">
        <f>[17]С2.5!$BV$11</f>
        <v>0</v>
      </c>
    </row>
    <row r="213" spans="2:3" hidden="1">
      <c r="B213" s="110">
        <f t="shared" si="1"/>
        <v>2090</v>
      </c>
      <c r="C213" s="111">
        <f>[17]С2.5!$BW$11</f>
        <v>0</v>
      </c>
    </row>
    <row r="214" spans="2:3" hidden="1">
      <c r="B214" s="110">
        <f t="shared" si="1"/>
        <v>2091</v>
      </c>
      <c r="C214" s="111">
        <f>[17]С2.5!$BX$11</f>
        <v>0</v>
      </c>
    </row>
    <row r="215" spans="2:3" hidden="1">
      <c r="B215" s="110">
        <f t="shared" si="1"/>
        <v>2092</v>
      </c>
      <c r="C215" s="111">
        <f>[17]С2.5!$BY$11</f>
        <v>0</v>
      </c>
    </row>
    <row r="216" spans="2:3" hidden="1">
      <c r="B216" s="110">
        <f t="shared" si="1"/>
        <v>2093</v>
      </c>
      <c r="C216" s="111">
        <f>[17]С2.5!$BZ$11</f>
        <v>0</v>
      </c>
    </row>
    <row r="217" spans="2:3" hidden="1">
      <c r="B217" s="110">
        <f t="shared" si="1"/>
        <v>2094</v>
      </c>
      <c r="C217" s="111">
        <f>[17]С2.5!$CA$11</f>
        <v>0</v>
      </c>
    </row>
    <row r="218" spans="2:3" hidden="1">
      <c r="B218" s="110">
        <f t="shared" si="1"/>
        <v>2095</v>
      </c>
      <c r="C218" s="111">
        <f>[17]С2.5!$CB$11</f>
        <v>0</v>
      </c>
    </row>
    <row r="219" spans="2:3" hidden="1">
      <c r="B219" s="110">
        <f t="shared" si="1"/>
        <v>2096</v>
      </c>
      <c r="C219" s="111">
        <f>[17]С2.5!$CC$11</f>
        <v>0</v>
      </c>
    </row>
    <row r="220" spans="2:3" hidden="1">
      <c r="B220" s="110">
        <f t="shared" si="1"/>
        <v>2097</v>
      </c>
      <c r="C220" s="111">
        <f>[17]С2.5!$CD$11</f>
        <v>0</v>
      </c>
    </row>
    <row r="221" spans="2:3" hidden="1">
      <c r="B221" s="110">
        <f t="shared" si="1"/>
        <v>2098</v>
      </c>
      <c r="C221" s="111">
        <f>[17]С2.5!$CE$11</f>
        <v>0</v>
      </c>
    </row>
    <row r="222" spans="2:3" hidden="1">
      <c r="B222" s="110">
        <f t="shared" si="1"/>
        <v>2099</v>
      </c>
      <c r="C222" s="111">
        <f>[17]С2.5!$CF$11</f>
        <v>0</v>
      </c>
    </row>
    <row r="223" spans="2:3" ht="13.5" hidden="1" thickBot="1">
      <c r="B223" s="112">
        <f t="shared" si="1"/>
        <v>2100</v>
      </c>
      <c r="C223" s="113">
        <f>[17]С2.5!$CG$11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рп Мошково газ</vt:lpstr>
      <vt:lpstr>рп Мошково уголь</vt:lpstr>
      <vt:lpstr>рп Станционно-Ояшинский</vt:lpstr>
      <vt:lpstr>Барлакский сс</vt:lpstr>
      <vt:lpstr>Балтинский сс</vt:lpstr>
      <vt:lpstr>Дубровинский сс</vt:lpstr>
      <vt:lpstr>Кайлинский сс</vt:lpstr>
      <vt:lpstr>Новомошковский сс</vt:lpstr>
      <vt:lpstr>Сарапульский сс</vt:lpstr>
      <vt:lpstr>Сокурский сс газ</vt:lpstr>
      <vt:lpstr>Сокурский сс уголь</vt:lpstr>
      <vt:lpstr>Ташаринский сс</vt:lpstr>
      <vt:lpstr>Широкоярский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2023-01-18T07:37:04Z</dcterms:created>
  <dcterms:modified xsi:type="dcterms:W3CDTF">2025-01-16T10:35:55Z</dcterms:modified>
</cp:coreProperties>
</file>