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1760"/>
  </bookViews>
  <sheets>
    <sheet name="Бергульский сс" sheetId="1" r:id="rId1"/>
    <sheet name="Биазинский сс" sheetId="2" r:id="rId2"/>
    <sheet name="Верх-Красноярский сс" sheetId="3" r:id="rId3"/>
    <sheet name="Гражданцевский сс" sheetId="4" r:id="rId4"/>
    <sheet name="Новотроицкий сс" sheetId="5" r:id="rId5"/>
    <sheet name="Останинский сс" sheetId="6" r:id="rId6"/>
    <sheet name="Остяцкий сс" sheetId="7" r:id="rId7"/>
    <sheet name="Потюкановский сс" sheetId="8" r:id="rId8"/>
    <sheet name="Северный сс" sheetId="9" r:id="rId9"/>
    <sheet name="Федоровский сс" sheetId="10" r:id="rId10"/>
    <sheet name="Чебаковский сс" sheetId="11" r:id="rId11"/>
    <sheet name="Чувашинский сс"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calcPr calcId="145621"/>
</workbook>
</file>

<file path=xl/calcChain.xml><?xml version="1.0" encoding="utf-8"?>
<calcChain xmlns="http://schemas.openxmlformats.org/spreadsheetml/2006/main">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7" i="12" s="1"/>
  <c r="C18" i="12"/>
  <c r="C13" i="12"/>
  <c r="B13" i="12"/>
  <c r="C12" i="12"/>
  <c r="B12" i="12"/>
  <c r="C11" i="12"/>
  <c r="B11" i="12"/>
  <c r="C10" i="12"/>
  <c r="B10" i="12"/>
  <c r="C9" i="12"/>
  <c r="B9" i="12"/>
  <c r="C8" i="12"/>
  <c r="B8" i="12"/>
  <c r="C7" i="12"/>
  <c r="B7" i="12"/>
  <c r="C6" i="12"/>
  <c r="B6" i="12"/>
  <c r="C5" i="12"/>
  <c r="B5" i="12"/>
  <c r="C4" i="12"/>
  <c r="B4" i="12"/>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7" i="11" s="1"/>
  <c r="C19" i="11"/>
  <c r="C18" i="11"/>
  <c r="C13" i="11"/>
  <c r="B13" i="11"/>
  <c r="C12" i="11"/>
  <c r="B12" i="11"/>
  <c r="C11" i="11"/>
  <c r="B11" i="11"/>
  <c r="C10" i="11"/>
  <c r="B10" i="11"/>
  <c r="C9" i="11"/>
  <c r="B9" i="11"/>
  <c r="C8" i="11"/>
  <c r="B8" i="11"/>
  <c r="C7" i="11"/>
  <c r="B7" i="11"/>
  <c r="C6" i="11"/>
  <c r="B6" i="11"/>
  <c r="C5" i="11"/>
  <c r="B5" i="11"/>
  <c r="C4" i="11"/>
  <c r="B4" i="11"/>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B145" i="10"/>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4" i="10"/>
  <c r="B144" i="10"/>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7" i="10" s="1"/>
  <c r="C13" i="10"/>
  <c r="B13" i="10"/>
  <c r="C12" i="10"/>
  <c r="B12" i="10"/>
  <c r="C11" i="10"/>
  <c r="B11" i="10"/>
  <c r="C10" i="10"/>
  <c r="B10" i="10"/>
  <c r="C9" i="10"/>
  <c r="B9" i="10"/>
  <c r="C8" i="10"/>
  <c r="B8" i="10"/>
  <c r="C7" i="10"/>
  <c r="B7" i="10"/>
  <c r="C6" i="10"/>
  <c r="B6" i="10"/>
  <c r="C5" i="10"/>
  <c r="B5" i="10"/>
  <c r="C4" i="10"/>
  <c r="B4" i="10"/>
  <c r="C223" i="9" l="1"/>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3" i="9"/>
  <c r="B13" i="9"/>
  <c r="C12" i="9"/>
  <c r="B12" i="9"/>
  <c r="C11" i="9"/>
  <c r="B11" i="9"/>
  <c r="C10" i="9"/>
  <c r="B10" i="9"/>
  <c r="C9" i="9"/>
  <c r="B9" i="9"/>
  <c r="C8" i="9"/>
  <c r="B8" i="9"/>
  <c r="C7" i="9"/>
  <c r="B7" i="9"/>
  <c r="C6" i="9"/>
  <c r="B6" i="9"/>
  <c r="C5" i="9"/>
  <c r="B5" i="9"/>
  <c r="C4" i="9"/>
  <c r="B4" i="9"/>
  <c r="C17" i="9" l="1"/>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B145" i="8"/>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4" i="8"/>
  <c r="B144" i="8"/>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s="1"/>
  <c r="C13" i="8"/>
  <c r="B13" i="8"/>
  <c r="C12" i="8"/>
  <c r="B12" i="8"/>
  <c r="C11" i="8"/>
  <c r="B11" i="8"/>
  <c r="C10" i="8"/>
  <c r="B10" i="8"/>
  <c r="C9" i="8"/>
  <c r="B9" i="8"/>
  <c r="C8" i="8"/>
  <c r="B8" i="8"/>
  <c r="C7" i="8"/>
  <c r="B7" i="8"/>
  <c r="C6" i="8"/>
  <c r="B6" i="8"/>
  <c r="C5" i="8"/>
  <c r="B5" i="8"/>
  <c r="C4" i="8"/>
  <c r="B4" i="8"/>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7" i="7" s="1"/>
  <c r="C18" i="7"/>
  <c r="C13" i="7"/>
  <c r="B13" i="7"/>
  <c r="C12" i="7"/>
  <c r="B12" i="7"/>
  <c r="C11" i="7"/>
  <c r="B11" i="7"/>
  <c r="C10" i="7"/>
  <c r="B10" i="7"/>
  <c r="C9" i="7"/>
  <c r="B9" i="7"/>
  <c r="C8" i="7"/>
  <c r="B8" i="7"/>
  <c r="C7" i="7"/>
  <c r="B7" i="7"/>
  <c r="C6" i="7"/>
  <c r="B6" i="7"/>
  <c r="C5" i="7"/>
  <c r="B5" i="7"/>
  <c r="C4" i="7"/>
  <c r="B4" i="7"/>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3" i="6"/>
  <c r="B13" i="6"/>
  <c r="C12" i="6"/>
  <c r="B12" i="6"/>
  <c r="C11" i="6"/>
  <c r="B11" i="6"/>
  <c r="C10" i="6"/>
  <c r="B10" i="6"/>
  <c r="C9" i="6"/>
  <c r="B9" i="6"/>
  <c r="C8" i="6"/>
  <c r="B8" i="6"/>
  <c r="C7" i="6"/>
  <c r="B7" i="6"/>
  <c r="C6" i="6"/>
  <c r="B6" i="6"/>
  <c r="C5" i="6"/>
  <c r="B5" i="6"/>
  <c r="C4" i="6"/>
  <c r="B4" i="6"/>
  <c r="C17" i="6" l="1"/>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3" i="5"/>
  <c r="B13" i="5"/>
  <c r="C12" i="5"/>
  <c r="B12" i="5"/>
  <c r="C11" i="5"/>
  <c r="B11" i="5"/>
  <c r="C10" i="5"/>
  <c r="B10" i="5"/>
  <c r="C9" i="5"/>
  <c r="B9" i="5"/>
  <c r="C8" i="5"/>
  <c r="B8" i="5"/>
  <c r="C7" i="5"/>
  <c r="B7" i="5"/>
  <c r="C6" i="5"/>
  <c r="B6" i="5"/>
  <c r="C5" i="5"/>
  <c r="B5" i="5"/>
  <c r="C4" i="5"/>
  <c r="B4" i="5"/>
  <c r="C17" i="5" l="1"/>
  <c r="C223" i="4" l="1"/>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3" i="4"/>
  <c r="B13" i="4"/>
  <c r="C12" i="4"/>
  <c r="B12" i="4"/>
  <c r="C11" i="4"/>
  <c r="B11" i="4"/>
  <c r="C10" i="4"/>
  <c r="B10" i="4"/>
  <c r="C9" i="4"/>
  <c r="B9" i="4"/>
  <c r="C8" i="4"/>
  <c r="B8" i="4"/>
  <c r="C7" i="4"/>
  <c r="B7" i="4"/>
  <c r="C6" i="4"/>
  <c r="B6" i="4"/>
  <c r="C5" i="4"/>
  <c r="B5" i="4"/>
  <c r="C4" i="4"/>
  <c r="B4" i="4"/>
  <c r="C17" i="4" l="1"/>
  <c r="C223" i="3" l="1"/>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B144" i="3"/>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143" i="3"/>
  <c r="C140" i="3"/>
  <c r="C138" i="3"/>
  <c r="C137" i="3"/>
  <c r="C136" i="3"/>
  <c r="C135" i="3"/>
  <c r="C125"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3" i="3"/>
  <c r="C92" i="3"/>
  <c r="C91" i="3"/>
  <c r="C90" i="3"/>
  <c r="C89" i="3"/>
  <c r="C88" i="3"/>
  <c r="C87" i="3"/>
  <c r="C86" i="3"/>
  <c r="C85"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38" i="3"/>
  <c r="C37" i="3"/>
  <c r="C36" i="3"/>
  <c r="C35" i="3"/>
  <c r="C34" i="3"/>
  <c r="C33" i="3"/>
  <c r="C32" i="3"/>
  <c r="C31" i="3"/>
  <c r="C30" i="3"/>
  <c r="C29" i="3"/>
  <c r="C28" i="3"/>
  <c r="C23" i="3"/>
  <c r="C22" i="3"/>
  <c r="C21" i="3"/>
  <c r="C20" i="3"/>
  <c r="C19" i="3"/>
  <c r="C18" i="3"/>
  <c r="C13" i="3"/>
  <c r="B13" i="3"/>
  <c r="C12" i="3"/>
  <c r="B12" i="3"/>
  <c r="C11" i="3"/>
  <c r="B11" i="3"/>
  <c r="C10" i="3"/>
  <c r="B10" i="3"/>
  <c r="C9" i="3"/>
  <c r="B9" i="3"/>
  <c r="C8" i="3"/>
  <c r="B8" i="3"/>
  <c r="C7" i="3"/>
  <c r="B7" i="3"/>
  <c r="C6" i="3"/>
  <c r="B6" i="3"/>
  <c r="C5" i="3"/>
  <c r="B5" i="3"/>
  <c r="C4" i="3"/>
  <c r="B4" i="3"/>
  <c r="C17" i="3" l="1"/>
</calcChain>
</file>

<file path=xl/sharedStrings.xml><?xml version="1.0" encoding="utf-8"?>
<sst xmlns="http://schemas.openxmlformats.org/spreadsheetml/2006/main" count="2934" uniqueCount="325">
  <si>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</si>
  <si>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</si>
  <si>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</si>
  <si>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Субъект Российской Федерации</t>
  </si>
  <si>
    <t>Новосибирская область</t>
  </si>
  <si>
    <t>Тип муниципального образования (выберите из списка)</t>
  </si>
  <si>
    <t>село Бергуль, Северный муниципальный район</t>
  </si>
  <si>
    <t/>
  </si>
  <si>
    <t>Код ОКТМО</t>
  </si>
  <si>
    <t>50644402101</t>
  </si>
  <si>
    <t>Система теплоснабжения</t>
  </si>
  <si>
    <t>Период регулирования (i)-й</t>
  </si>
  <si>
    <t>Период регулирования (i-1)-й</t>
  </si>
  <si>
    <t>Период регулирования (i-2)-й</t>
  </si>
  <si>
    <t>Базовый год (б)</t>
  </si>
  <si>
    <t>Вид топлива, использование которого преобладает в системе теплоснабжения</t>
  </si>
  <si>
    <t>уголь (вид угля не указан в топливном балансе)</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</si>
  <si>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</si>
  <si>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</si>
  <si>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</si>
  <si>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</si>
  <si>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</si>
  <si>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</si>
  <si>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(РТi)</t>
  </si>
  <si>
    <t>1.2</t>
  </si>
  <si>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(КРi)</t>
  </si>
  <si>
    <t>1.3</t>
  </si>
  <si>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(Нi)</t>
  </si>
  <si>
    <t>1.4</t>
  </si>
  <si>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(ПРi)</t>
  </si>
  <si>
    <t>1.5</t>
  </si>
  <si>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(РДi)</t>
  </si>
  <si>
    <t>1.6</t>
  </si>
  <si>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(ΔBi)</t>
  </si>
  <si>
    <t>-</t>
  </si>
  <si>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</si>
  <si>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</si>
  <si>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(ЦТi-2,kф, нат.)</t>
  </si>
  <si>
    <t>Прогнозный индекс роста цены на топливо в (i-1)-м расчетном периоде регулирования, % (Ii-1,kП)</t>
  </si>
  <si>
    <t>Прогнозный индекс роста цены на топливо в i-м расчетном периоде регулирования, % (Ii,kП)</t>
  </si>
  <si>
    <t>Удельный расход условного топлива при производстве тепловой энергии котельной с использованием угля в i-м расчетном периоде регулирования, кг у.т./Гкал (bi,k)</t>
  </si>
  <si>
    <t>Низшая теплота сгорания 1 кг условного топлива</t>
  </si>
  <si>
    <t>1.7</t>
  </si>
  <si>
    <t>Коэффициент перевода натурального топлива в условное топливо, кг у.т./кг (К)</t>
  </si>
  <si>
    <t>1.8</t>
  </si>
  <si>
    <t>Объем отпуска тепловой энергии с коллекторов котельной (QОТП)</t>
  </si>
  <si>
    <t>1.8.1</t>
  </si>
  <si>
    <t>Объем полезного отпуска тепловой энергии котельной (QПО)</t>
  </si>
  <si>
    <t>1.8.2</t>
  </si>
  <si>
    <t>Коэффициент учета потерь тепловой энергии в тепловых сетях(КП)</t>
  </si>
  <si>
    <t>1.9</t>
  </si>
  <si>
    <t xml:space="preserve">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(Кппжт) </t>
  </si>
  <si>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</si>
  <si>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</si>
  <si>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</si>
  <si>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</si>
  <si>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V</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</si>
  <si>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</si>
  <si>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</si>
  <si>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6 и менее баллов</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</si>
  <si>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</si>
  <si>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</si>
  <si>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до 200</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</si>
  <si>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</si>
  <si>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</si>
  <si>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нет</t>
  </si>
  <si>
    <t>2.5</t>
  </si>
  <si>
    <t>Величина капитальных затрат на строительство тепловых сетей в i-м расчетном периоде регулирования, тыс. руб. (КЗiсети)</t>
  </si>
  <si>
    <t>2.5.1</t>
  </si>
  <si>
    <t>Базовая величина капитальных затрат на строительство тепловых сетей в базовом (2019) году, тыс. руб. (КЗбсети(б))</t>
  </si>
  <si>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</si>
  <si>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</si>
  <si>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</si>
  <si>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</si>
  <si>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</si>
  <si>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(Р)</t>
  </si>
  <si>
    <t>2.5.1.4</t>
  </si>
  <si>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(И)</t>
  </si>
  <si>
    <t>2.5.1.5</t>
  </si>
  <si>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(Ккс)</t>
  </si>
  <si>
    <t>2.5.1.6</t>
  </si>
  <si>
    <t>Базовая величина капитальных затрат на основные средства тепловых сетей в базовом году, тыс.рублей (КЗОбсети(б))</t>
  </si>
  <si>
    <t>2.5.1.7</t>
  </si>
  <si>
    <t>Сметная норма дополнительных затрат по виду строительства "Энергетическое строительство. Тепловые сети",% (z)</t>
  </si>
  <si>
    <t>2.5.1.8</t>
  </si>
  <si>
    <t>Коэффициент к сметным нормам по видам строительства (h)</t>
  </si>
  <si>
    <t>2.5.2</t>
  </si>
  <si>
    <t>Коэффициент сейсмического влияния для тепловых сетей (Ксети,с)</t>
  </si>
  <si>
    <t>2.6</t>
  </si>
  <si>
    <t>Величина капитальных затрат на строительство котельной с использованием угля в i-м расчетном периоде регулирования, тыс. руб. (КЗi,kкот)</t>
  </si>
  <si>
    <t>2.6.1</t>
  </si>
  <si>
    <t>Базовая величина капитальных затрат на строительство котельной с использованием угля в базовом (2019) году (КЗб,kкот(б))</t>
  </si>
  <si>
    <t>2.6.2</t>
  </si>
  <si>
    <t>Коэффициент температурной зоны для котельной (Ккот,т)</t>
  </si>
  <si>
    <t>2.6.3</t>
  </si>
  <si>
    <t>Коэффициент сейсмического влияния для котельной(Ккот,с)</t>
  </si>
  <si>
    <t>2.6.4</t>
  </si>
  <si>
    <t>Коэффициент влияния расстояния на транспортировку основных средств котельной (Ктр)</t>
  </si>
  <si>
    <t>2.6.5</t>
  </si>
  <si>
    <t>Срок возврата инвестированного капитала, лет (СВК)</t>
  </si>
  <si>
    <t>2.7</t>
  </si>
  <si>
    <t>Стоимость земельного участка для размещения котельной в i-м расчетном периоде регулирования, тыс.руб. (Зi,k)</t>
  </si>
  <si>
    <t>2.7.1</t>
  </si>
  <si>
    <t>Удельная базовая стоимость земельного участка,тыс. руб./ кв. м (Рk,б)</t>
  </si>
  <si>
    <t>2.7.2</t>
  </si>
  <si>
    <t>Площадь земельного участка для размещения котельной с использованием угля, кв. м (Sk)</t>
  </si>
  <si>
    <t>2.8</t>
  </si>
  <si>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(ТПi,k)</t>
  </si>
  <si>
    <t>2.8.1</t>
  </si>
  <si>
    <t>Базовая величина затрат на подключение (технологическое присоединение) котельной с использованием угля к электрическим сетям (ТПб,kэс)</t>
  </si>
  <si>
    <t>2.8.2</t>
  </si>
  <si>
    <t>Затраты на подключение (технологическое присоединение) котельной к централизованной системе водоснабжения в базовом (2019) году, тыс. руб. (ТПбвс)</t>
  </si>
  <si>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</si>
  <si>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</si>
  <si>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</si>
  <si>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</si>
  <si>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</si>
  <si>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</si>
  <si>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</si>
  <si>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</si>
  <si>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</si>
  <si>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</si>
  <si>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</si>
  <si>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t>Затраты на подключение (технологическое присоединение) котельной к централизованной системе водоотведения в базовом (2019) году, тыс. руб. (ТПбво)</t>
  </si>
  <si>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</si>
  <si>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</si>
  <si>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</si>
  <si>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</si>
  <si>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</si>
  <si>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</si>
  <si>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</si>
  <si>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</si>
  <si>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</si>
  <si>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</si>
  <si>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t>Норма доходности инвестированного капитала в i-м расчетном периоде регулирования, % (НДi)</t>
  </si>
  <si>
    <t>2.9.1</t>
  </si>
  <si>
    <t>Средневзвешенная по дням 9 месяцев (i-1)-го расчетного периода регулирования ключевая ставка Центрального банка Российской Федерации, % (КСi-1)</t>
  </si>
  <si>
    <t>2.9.2</t>
  </si>
  <si>
    <t>Базовый уровень нормы доходности инвестированного капитала,% (НДб)</t>
  </si>
  <si>
    <t>2.9.3</t>
  </si>
  <si>
    <t>Базовый уровень ключевой ставки Центрального банка Российской Федерации, % (КСб)</t>
  </si>
  <si>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</si>
  <si>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</si>
  <si>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</si>
  <si>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(Нiп)</t>
  </si>
  <si>
    <t>3.1.1</t>
  </si>
  <si>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(tiп)</t>
  </si>
  <si>
    <t>3.1.2</t>
  </si>
  <si>
    <t>Период амортизации котельной и тепловых сетей, лет (ПА)</t>
  </si>
  <si>
    <t>3.2</t>
  </si>
  <si>
    <t>Расходы на уплату налога на имущество в i-м расчетном периоде регулирования, тыс. руб. (Нiим)</t>
  </si>
  <si>
    <t>3.2.1</t>
  </si>
  <si>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(tiим)</t>
  </si>
  <si>
    <t>3.2.2</t>
  </si>
  <si>
    <t>3.3</t>
  </si>
  <si>
    <t>Расходы на уплату земельного налога в i-м расчетном периоде регулирования, тыс. руб. (Нiз)</t>
  </si>
  <si>
    <t>3.3.1</t>
  </si>
  <si>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(tiз)</t>
  </si>
  <si>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</si>
  <si>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</si>
  <si>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</si>
  <si>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</si>
  <si>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t>Расходы на техническое обслуживание и ремонт основных средств котельной с использованием угля и тепловых сетей в базовом (2019) году, тыс. руб. (ТОб,k)</t>
  </si>
  <si>
    <t>4.1.1</t>
  </si>
  <si>
    <t>Базовая величина капитальных затрат на основные средства котельной с использованием угля в базовом году, тыс. руб. (КЗОб,kкот(б))</t>
  </si>
  <si>
    <t>4.1.2</t>
  </si>
  <si>
    <t>Коэффициент расходов на техническое обслуживание и ремонт основных средств котельной (Кkкот, ТО)</t>
  </si>
  <si>
    <t>4.1.3</t>
  </si>
  <si>
    <t>Базовая величина капитальных затрат на основные средства тепловых сетей в базовом году, тыс. руб. (КЗОбсети(б))</t>
  </si>
  <si>
    <t>4.1.4</t>
  </si>
  <si>
    <t>Коэффициент расходов на техническое обслуживание и ремонт основных средств тепловых сетей (Ксети, ТО)</t>
  </si>
  <si>
    <t>4.2</t>
  </si>
  <si>
    <t>Расходы на электрическую энергию на собственные нужды котельной с использованием угля в базовом (2019) году, тыс. руб. (РЭб,k)</t>
  </si>
  <si>
    <t>4.2.1</t>
  </si>
  <si>
    <t>Наименование гарантирующего поставщика</t>
  </si>
  <si>
    <t>4.2.2</t>
  </si>
  <si>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(ЦЭб)</t>
  </si>
  <si>
    <t>4.2.3</t>
  </si>
  <si>
    <t>Общая максимальная мощность энергопринимающих устройств котельной с использованием угля, кВт (Эk)</t>
  </si>
  <si>
    <t>4.2.4</t>
  </si>
  <si>
    <t>Продолжительность годовой работы оборудования котельной с учетом коэффициента готовности, ч (ГР)</t>
  </si>
  <si>
    <t>4.2.5</t>
  </si>
  <si>
    <t>Коэффициент использования установленной тепловой мощности котельной (КИУМ)</t>
  </si>
  <si>
    <t>4.3</t>
  </si>
  <si>
    <t>Расходы на водоподготовку и водоотведение котельной в базовом (2019) году, тыс. руб. (РВб)</t>
  </si>
  <si>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</si>
  <si>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</si>
  <si>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</si>
  <si>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</si>
  <si>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</si>
  <si>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</si>
  <si>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</si>
  <si>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</si>
  <si>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</si>
  <si>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</si>
  <si>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</si>
  <si>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</si>
  <si>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</si>
  <si>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t>Расходы на оплату труда персонала котельной с использованием угля в базовом (2019) году, тыс. руб. (РПб,k)</t>
  </si>
  <si>
    <t>4.4.1</t>
  </si>
  <si>
    <t>Заработная плата сотрудников котельной, производящей тепловую энергию с использованием угля, в базовом (2019) году, тыс. руб.</t>
  </si>
  <si>
    <t>4.4.2</t>
  </si>
  <si>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(Рб,kСВ)</t>
  </si>
  <si>
    <t>4.5</t>
  </si>
  <si>
    <t>Иные прочие расходы при производстве тепловой энергии котельной в i-м расчетном периоде регулирования, тыс. руб. (ПРiиные)</t>
  </si>
  <si>
    <t>4.5.1</t>
  </si>
  <si>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(ЗВiуголь)</t>
  </si>
  <si>
    <t>4.5.1.1</t>
  </si>
  <si>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(Yiуголь)</t>
  </si>
  <si>
    <t>4.5.1.1.1</t>
  </si>
  <si>
    <t>Базовая величина платы за выбросы загрязняющих веществ в атмосферный воздух, руб. (ПВб)</t>
  </si>
  <si>
    <t>4.5.1.1.2</t>
  </si>
  <si>
    <t>Коэффициент, применяемый к базовой величине платы за выбросы загрязняющих веществ в атмосферный воздух (КiОС)</t>
  </si>
  <si>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</si>
  <si>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</si>
  <si>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</si>
  <si>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t>Коэффициент, отражающий размер резерва по сомнительным долгам (kРД)</t>
  </si>
  <si>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</si>
  <si>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</si>
  <si>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</si>
  <si>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(ΔPTi-2)</t>
  </si>
  <si>
    <t>6.1.1</t>
  </si>
  <si>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(ЦТi-2,kф, нат.)</t>
  </si>
  <si>
    <t>6.2</t>
  </si>
  <si>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(ΔHi-2)</t>
  </si>
  <si>
    <t>6.2.1</t>
  </si>
  <si>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(ti-2п)</t>
  </si>
  <si>
    <t>6.2.2</t>
  </si>
  <si>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(ti-2им)</t>
  </si>
  <si>
    <t>6.2.3</t>
  </si>
  <si>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(ti-2з)</t>
  </si>
  <si>
    <t>7</t>
  </si>
  <si>
    <t>Объем полезного отпуска тепловой энергии котельной,  тыс. Гкал (QПО)</t>
  </si>
  <si>
    <t>7.1</t>
  </si>
  <si>
    <t>Установленная тепловая мощность котельной, Гкал/ч (p)</t>
  </si>
  <si>
    <t>7.2</t>
  </si>
  <si>
    <t>Коэффициент готовности, учитывающий продолжительность годовой работы оборудования (Кr)</t>
  </si>
  <si>
    <t>7.3</t>
  </si>
  <si>
    <t>8</t>
  </si>
  <si>
    <t>Прогнозный индекс цен производителей промышленной продукции (накопленным итогом), % (ИЦПi)</t>
  </si>
  <si>
    <t>8.1</t>
  </si>
  <si>
    <t>Индекс цен производителей промышленной продукции (в среднем за год к предыдущему году), % г/г (ИЦПпб+1, ИЦПпб+2,…,ИЦПпi)</t>
  </si>
  <si>
    <t>Год</t>
  </si>
  <si>
    <t>село Биаза, Северный муниципальный район</t>
  </si>
  <si>
    <t>50644404101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</si>
  <si>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</si>
  <si>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</si>
  <si>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</si>
  <si>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</si>
  <si>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</si>
  <si>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</si>
  <si>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</si>
  <si>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</si>
  <si>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</si>
  <si>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</si>
  <si>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</si>
  <si>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</si>
  <si>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</si>
  <si>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</si>
  <si>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</si>
  <si>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</si>
  <si>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</si>
  <si>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</si>
  <si>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</si>
  <si>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</si>
  <si>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</si>
  <si>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</si>
  <si>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</si>
  <si>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</si>
  <si>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</si>
  <si>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</si>
  <si>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</si>
  <si>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</si>
  <si>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</si>
  <si>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r>
      <t>Срок возврата инвестированного капитала, лет (</t>
    </r>
    <r>
      <rPr>
        <b/>
        <i/>
        <sz val="11"/>
        <color theme="1"/>
        <rFont val="Tahoma"/>
        <family val="2"/>
        <charset val="204"/>
      </rPr>
      <t>СВК</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</si>
  <si>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</si>
  <si>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</si>
  <si>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</si>
  <si>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</si>
  <si>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</si>
  <si>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</si>
  <si>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</si>
  <si>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</si>
  <si>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</si>
  <si>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</si>
  <si>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</si>
  <si>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</si>
  <si>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</si>
  <si>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</si>
  <si>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</si>
  <si>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</si>
  <si>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</si>
  <si>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</si>
  <si>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</si>
  <si>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</si>
  <si>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</si>
  <si>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</si>
  <si>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</si>
  <si>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</si>
  <si>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</si>
  <si>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</si>
  <si>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</si>
  <si>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</si>
  <si>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</si>
  <si>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</si>
  <si>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</si>
  <si>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</si>
  <si>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</si>
  <si>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</si>
  <si>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</si>
  <si>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</si>
  <si>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</si>
  <si>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</si>
  <si>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</si>
  <si>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</si>
  <si>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</si>
  <si>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</si>
  <si>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</si>
  <si>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</si>
  <si>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</si>
  <si>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r>
      <t>Установленная тепловая мощность котельной, Гкал/ч (</t>
    </r>
    <r>
      <rPr>
        <b/>
        <i/>
        <sz val="11"/>
        <color theme="1"/>
        <rFont val="Tahoma"/>
        <family val="2"/>
        <charset val="204"/>
      </rPr>
      <t>p</t>
    </r>
    <r>
      <rPr>
        <i/>
        <sz val="10"/>
        <color theme="1"/>
        <rFont val="Tahoma"/>
        <family val="2"/>
        <charset val="204"/>
      </rPr>
      <t>)</t>
    </r>
  </si>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</sst>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33" x14ac:knownFonts="1">
    <font>
      <sz val="11"/>
      <color theme="1"/>
      <name val="Calibri"/>
      <family val="2"/>
      <charset val="204"/>
      <scheme val="minor"/>
    </font>
    <font>
      <sz val="11"/>
      <color theme="1"/>
      <name val="Calibri"/>
      <family val="2"/>
      <charset val="204"/>
      <scheme val="minor"/>
    </font>
    <font>
      <sz val="10"/>
      <color indexed="8"/>
      <name val="Tahoma"/>
      <family val="2"/>
      <charset val="204"/>
    </font>
    <font>
      <sz val="10"/>
      <name val="Arial Cyr"/>
      <charset val="204"/>
    </font>
    <font>
      <b/>
      <sz val="11"/>
      <name val="Tahoma"/>
      <family val="2"/>
      <charset val="204"/>
    </font>
    <font>
      <b/>
      <sz val="10"/>
      <color indexed="8"/>
      <name val="Tahoma"/>
      <family val="2"/>
      <charset val="204"/>
    </font>
    <font>
      <i/>
      <sz val="10"/>
      <color indexed="8"/>
      <name val="Tahoma"/>
      <family val="2"/>
      <charset val="204"/>
    </font>
    <font>
      <sz val="10"/>
      <name val="Tahoma"/>
      <family val="2"/>
      <charset val="204"/>
    </font>
    <font>
      <sz val="10"/>
      <color theme="1"/>
      <name val="Tahoma"/>
      <family val="2"/>
      <charset val="204"/>
    </font>
    <font>
      <i/>
      <sz val="10"/>
      <color theme="1"/>
      <name val="Tahoma"/>
      <family val="2"/>
      <charset val="204"/>
    </font>
    <font>
      <b/>
      <sz val="10"/>
      <color theme="1"/>
      <name val="Tahoma"/>
      <family val="2"/>
      <charset val="204"/>
    </font>
    <font>
      <b/>
      <sz val="10"/>
      <name val="Tahoma"/>
      <family val="2"/>
      <charset val="204"/>
    </font>
    <font>
      <b/>
      <sz val="11"/>
      <color theme="1"/>
      <name val="Tahoma"/>
      <family val="2"/>
      <charset val="204"/>
    </font>
    <font>
      <b/>
      <vertAlign val="subscript"/>
      <sz val="11"/>
      <color theme="1"/>
      <name val="Tahoma"/>
      <family val="2"/>
      <charset val="204"/>
    </font>
    <font>
      <b/>
      <sz val="11"/>
      <color theme="1"/>
      <name val="Calibri"/>
      <family val="2"/>
      <charset val="204"/>
    </font>
    <font>
      <b/>
      <vertAlign val="superscript"/>
      <sz val="11"/>
      <color theme="1"/>
      <name val="Tahoma"/>
      <family val="2"/>
      <charset val="204"/>
    </font>
    <font>
      <b/>
      <i/>
      <sz val="11"/>
      <color theme="1"/>
      <name val="Tahoma"/>
      <family val="2"/>
      <charset val="204"/>
    </font>
    <font>
      <b/>
      <i/>
      <vertAlign val="subscript"/>
      <sz val="11"/>
      <color theme="1"/>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
    <xf numFmtId="0" fontId="0" fillId="0" borderId="0"/>
    <xf numFmtId="0" fontId="1" fillId="0" borderId="0"/>
    <xf numFmtId="9" fontId="1" fillId="0" borderId="0" applyFont="0" applyFill="0" applyBorder="0" applyAlignment="0" applyProtection="0"/>
    <xf numFmtId="0" fontId="3" fillId="0" borderId="0"/>
  </cellStyleXfs>
  <cellXfs count="125">
    <xf numFmtId="0" fontId="0" fillId="0" borderId="0" xfId="0"/>
    <xf numFmtId="0" fontId="2" fillId="2" borderId="0" xfId="1" applyFont="1" applyFill="1"/>
    <xf numFmtId="0" fontId="2" fillId="2" borderId="0" xfId="1" applyFont="1" applyFill="1" applyAlignment="1">
      <alignment horizontal="center" vertical="center"/>
    </xf>
    <xf numFmtId="10" fontId="2" fillId="2" borderId="0" xfId="1" applyNumberFormat="1" applyFont="1" applyFill="1" applyAlignment="1">
      <alignment wrapText="1"/>
    </xf>
    <xf numFmtId="0" fontId="2" fillId="2" borderId="0" xfId="1" applyFont="1" applyFill="1" applyAlignment="1">
      <alignment wrapText="1"/>
    </xf>
    <xf numFmtId="0" fontId="2" fillId="2" borderId="0" xfId="1" applyFont="1" applyFill="1" applyAlignment="1">
      <alignment horizontal="right"/>
    </xf>
    <xf numFmtId="14" fontId="2" fillId="2" borderId="0" xfId="1" applyNumberFormat="1" applyFont="1" applyFill="1" applyAlignment="1">
      <alignment horizontal="center" vertical="center" wrapText="1"/>
    </xf>
    <xf numFmtId="0" fontId="5" fillId="2" borderId="0" xfId="1" applyFont="1" applyFill="1" applyAlignment="1">
      <alignment horizontal="left"/>
    </xf>
    <xf numFmtId="0" fontId="2" fillId="2" borderId="0" xfId="1" applyFont="1" applyFill="1" applyBorder="1" applyAlignment="1">
      <alignment wrapText="1"/>
    </xf>
    <xf numFmtId="0" fontId="2" fillId="2" borderId="0" xfId="1" applyFont="1" applyFill="1" applyBorder="1" applyAlignment="1">
      <alignment horizontal="left" vertical="center" wrapText="1"/>
    </xf>
    <xf numFmtId="0" fontId="2" fillId="2" borderId="0" xfId="1" applyNumberFormat="1" applyFont="1" applyFill="1" applyBorder="1" applyAlignment="1">
      <alignment horizontal="center" vertical="center" wrapText="1"/>
    </xf>
    <xf numFmtId="49" fontId="2" fillId="2" borderId="0" xfId="1" applyNumberFormat="1" applyFont="1" applyFill="1" applyBorder="1" applyAlignment="1">
      <alignment horizontal="center" vertical="center" wrapText="1"/>
    </xf>
    <xf numFmtId="0" fontId="2" fillId="2" borderId="0" xfId="1" applyFont="1" applyFill="1" applyBorder="1" applyAlignment="1">
      <alignment vertical="center" wrapText="1"/>
    </xf>
    <xf numFmtId="0" fontId="2" fillId="2" borderId="0" xfId="1" applyFont="1" applyFill="1" applyBorder="1" applyAlignment="1">
      <alignment horizontal="center" vertical="center" wrapText="1"/>
    </xf>
    <xf numFmtId="1" fontId="2" fillId="2" borderId="0" xfId="1" applyNumberFormat="1" applyFont="1" applyFill="1" applyBorder="1" applyAlignment="1">
      <alignment horizontal="center" vertical="center" wrapText="1"/>
    </xf>
    <xf numFmtId="4" fontId="2" fillId="2" borderId="0" xfId="1" applyNumberFormat="1" applyFont="1" applyFill="1" applyBorder="1" applyAlignment="1">
      <alignment horizontal="center" vertical="center" wrapText="1"/>
    </xf>
    <xf numFmtId="4" fontId="5" fillId="2" borderId="2" xfId="1" applyNumberFormat="1" applyFont="1" applyFill="1" applyBorder="1" applyAlignment="1">
      <alignment horizontal="center" vertical="center" wrapText="1"/>
    </xf>
    <xf numFmtId="4" fontId="5" fillId="0" borderId="3" xfId="1" applyNumberFormat="1" applyFont="1" applyFill="1" applyBorder="1" applyAlignment="1">
      <alignment horizontal="center" vertical="center" wrapText="1"/>
    </xf>
    <xf numFmtId="4" fontId="5" fillId="0" borderId="4" xfId="1" applyNumberFormat="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49" fontId="2" fillId="2" borderId="5" xfId="1" applyNumberFormat="1" applyFont="1" applyFill="1" applyBorder="1" applyAlignment="1">
      <alignment horizontal="right" vertical="center" wrapText="1"/>
    </xf>
    <xf numFmtId="0" fontId="5" fillId="2" borderId="6" xfId="1" applyFont="1" applyFill="1" applyBorder="1" applyAlignment="1">
      <alignment vertical="center" wrapText="1"/>
    </xf>
    <xf numFmtId="4" fontId="5" fillId="2" borderId="7" xfId="1" applyNumberFormat="1" applyFont="1" applyFill="1" applyBorder="1" applyAlignment="1">
      <alignment horizontal="center" vertical="center" wrapText="1"/>
    </xf>
    <xf numFmtId="0" fontId="2" fillId="2" borderId="6" xfId="1" applyFont="1" applyFill="1" applyBorder="1" applyAlignment="1">
      <alignment horizontal="left" vertical="center" wrapText="1"/>
    </xf>
    <xf numFmtId="4" fontId="2" fillId="2" borderId="7" xfId="1" applyNumberFormat="1" applyFont="1" applyFill="1" applyBorder="1" applyAlignment="1">
      <alignment horizontal="center" vertical="center" wrapText="1"/>
    </xf>
    <xf numFmtId="49" fontId="2" fillId="2" borderId="8" xfId="1" applyNumberFormat="1" applyFont="1" applyFill="1" applyBorder="1" applyAlignment="1">
      <alignment horizontal="right" vertical="center" wrapText="1"/>
    </xf>
    <xf numFmtId="0" fontId="2" fillId="2" borderId="9" xfId="1" applyFont="1" applyFill="1" applyBorder="1" applyAlignment="1">
      <alignment horizontal="left" vertical="center" wrapText="1"/>
    </xf>
    <xf numFmtId="4" fontId="2" fillId="2" borderId="10" xfId="1" applyNumberFormat="1" applyFont="1" applyFill="1" applyBorder="1" applyAlignment="1">
      <alignment horizontal="center" vertical="center" wrapText="1"/>
    </xf>
    <xf numFmtId="4" fontId="5" fillId="2" borderId="11" xfId="1" applyNumberFormat="1" applyFont="1" applyFill="1" applyBorder="1" applyAlignment="1">
      <alignment horizontal="center" vertical="center" wrapText="1"/>
    </xf>
    <xf numFmtId="4" fontId="5" fillId="2" borderId="3" xfId="1" applyNumberFormat="1" applyFont="1" applyFill="1" applyBorder="1" applyAlignment="1">
      <alignment horizontal="center" vertical="center" wrapText="1"/>
    </xf>
    <xf numFmtId="3" fontId="5" fillId="2" borderId="12"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0" fontId="2" fillId="2" borderId="12" xfId="1" applyFont="1" applyFill="1" applyBorder="1" applyAlignment="1">
      <alignment horizontal="left" vertical="center" wrapText="1" indent="2"/>
    </xf>
    <xf numFmtId="4" fontId="2" fillId="2" borderId="6" xfId="1" applyNumberFormat="1" applyFont="1" applyFill="1" applyBorder="1" applyAlignment="1">
      <alignment horizontal="center" vertical="center" wrapText="1"/>
    </xf>
    <xf numFmtId="10" fontId="2" fillId="2" borderId="6" xfId="2" applyNumberFormat="1" applyFont="1" applyFill="1" applyBorder="1" applyAlignment="1">
      <alignment horizontal="center" vertical="center" wrapText="1"/>
    </xf>
    <xf numFmtId="0" fontId="6" fillId="2" borderId="12" xfId="1" applyFont="1" applyFill="1" applyBorder="1" applyAlignment="1">
      <alignment horizontal="left" vertical="center" wrapText="1" indent="2"/>
    </xf>
    <xf numFmtId="4" fontId="2" fillId="2" borderId="6" xfId="1" applyNumberFormat="1" applyFont="1" applyFill="1" applyBorder="1" applyAlignment="1">
      <alignment horizontal="center" vertical="center"/>
    </xf>
    <xf numFmtId="3" fontId="2" fillId="2" borderId="6" xfId="1" applyNumberFormat="1" applyFont="1" applyFill="1" applyBorder="1" applyAlignment="1">
      <alignment horizontal="center" vertical="center"/>
    </xf>
    <xf numFmtId="0" fontId="2" fillId="2" borderId="6" xfId="1" applyFont="1" applyFill="1" applyBorder="1" applyAlignment="1">
      <alignment horizontal="left" vertical="center" wrapText="1" indent="2"/>
    </xf>
    <xf numFmtId="164" fontId="2" fillId="2" borderId="6" xfId="1" applyNumberFormat="1" applyFont="1" applyFill="1" applyBorder="1" applyAlignment="1">
      <alignment horizontal="center" vertical="center" wrapText="1"/>
    </xf>
    <xf numFmtId="49" fontId="8" fillId="2" borderId="5" xfId="0" applyNumberFormat="1" applyFont="1" applyFill="1" applyBorder="1" applyAlignment="1">
      <alignment horizontal="right" vertical="center"/>
    </xf>
    <xf numFmtId="0" fontId="7" fillId="0" borderId="6" xfId="0" applyFont="1" applyFill="1" applyBorder="1" applyAlignment="1">
      <alignment horizontal="left" vertical="center" wrapText="1" indent="3"/>
    </xf>
    <xf numFmtId="0" fontId="8" fillId="2" borderId="6" xfId="0" applyFont="1" applyFill="1" applyBorder="1" applyAlignment="1">
      <alignment horizontal="left" vertical="center" wrapText="1" indent="5"/>
    </xf>
    <xf numFmtId="0" fontId="9" fillId="2" borderId="6" xfId="0" applyFont="1" applyFill="1" applyBorder="1" applyAlignment="1">
      <alignment horizontal="left" vertical="center" wrapText="1" indent="5"/>
    </xf>
    <xf numFmtId="0" fontId="6" fillId="2" borderId="14" xfId="1" applyFont="1" applyFill="1" applyBorder="1" applyAlignment="1">
      <alignment horizontal="left" vertical="center" wrapText="1" indent="2"/>
    </xf>
    <xf numFmtId="164" fontId="2" fillId="2" borderId="9" xfId="1" applyNumberFormat="1" applyFont="1" applyFill="1" applyBorder="1" applyAlignment="1">
      <alignment horizontal="center" vertical="center" wrapText="1"/>
    </xf>
    <xf numFmtId="49" fontId="2" fillId="2" borderId="15" xfId="1" applyNumberFormat="1" applyFont="1" applyFill="1" applyBorder="1" applyAlignment="1">
      <alignment horizontal="right" vertical="center" wrapText="1"/>
    </xf>
    <xf numFmtId="0" fontId="2" fillId="0" borderId="0" xfId="1" applyFont="1" applyFill="1" applyBorder="1" applyAlignment="1">
      <alignment horizontal="left" vertical="center" wrapText="1" indent="2"/>
    </xf>
    <xf numFmtId="4" fontId="2" fillId="0" borderId="0" xfId="1" applyNumberFormat="1" applyFont="1" applyFill="1" applyBorder="1" applyAlignment="1">
      <alignment horizontal="center" vertical="center" wrapText="1"/>
    </xf>
    <xf numFmtId="49" fontId="2" fillId="2" borderId="2" xfId="1" applyNumberFormat="1" applyFont="1" applyFill="1" applyBorder="1" applyAlignment="1">
      <alignment horizontal="right" vertical="center" wrapText="1"/>
    </xf>
    <xf numFmtId="49" fontId="2" fillId="2" borderId="6" xfId="1" applyNumberFormat="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2" xfId="1" applyFont="1" applyFill="1" applyBorder="1" applyAlignment="1">
      <alignment horizontal="left" vertical="center" wrapText="1" indent="4"/>
    </xf>
    <xf numFmtId="0" fontId="2" fillId="2" borderId="12" xfId="1" applyFont="1" applyFill="1" applyBorder="1" applyAlignment="1">
      <alignment horizontal="left" vertical="center" wrapText="1" indent="7"/>
    </xf>
    <xf numFmtId="0" fontId="6" fillId="2" borderId="12" xfId="1" applyFont="1" applyFill="1" applyBorder="1" applyAlignment="1">
      <alignment horizontal="left" vertical="center" wrapText="1" indent="7"/>
    </xf>
    <xf numFmtId="0" fontId="9" fillId="2" borderId="6" xfId="0" applyFont="1" applyFill="1" applyBorder="1" applyAlignment="1">
      <alignment horizontal="left" vertical="center" wrapText="1" indent="7"/>
    </xf>
    <xf numFmtId="0" fontId="8" fillId="2" borderId="6" xfId="0" applyFont="1" applyFill="1" applyBorder="1" applyAlignment="1">
      <alignment horizontal="left" vertical="center" wrapText="1" indent="7"/>
    </xf>
    <xf numFmtId="0" fontId="6" fillId="2" borderId="12" xfId="1" applyFont="1" applyFill="1" applyBorder="1" applyAlignment="1">
      <alignment horizontal="left" vertical="center" wrapText="1" indent="4"/>
    </xf>
    <xf numFmtId="49" fontId="2" fillId="2" borderId="5" xfId="1" applyNumberFormat="1" applyFont="1" applyFill="1" applyBorder="1" applyAlignment="1">
      <alignment horizontal="right" vertical="center"/>
    </xf>
    <xf numFmtId="0" fontId="9" fillId="2" borderId="6" xfId="0" applyFont="1" applyFill="1" applyBorder="1" applyAlignment="1">
      <alignment horizontal="left" vertical="center" wrapText="1" indent="4"/>
    </xf>
    <xf numFmtId="0" fontId="9" fillId="2" borderId="6" xfId="0" applyFont="1" applyFill="1" applyBorder="1" applyAlignment="1">
      <alignment horizontal="left" vertical="center" wrapText="1" indent="3"/>
    </xf>
    <xf numFmtId="3" fontId="2" fillId="2" borderId="6" xfId="1" applyNumberFormat="1" applyFont="1" applyFill="1" applyBorder="1" applyAlignment="1">
      <alignment horizontal="center" vertical="center" wrapText="1"/>
    </xf>
    <xf numFmtId="0" fontId="7" fillId="2" borderId="0" xfId="1" applyFont="1" applyFill="1"/>
    <xf numFmtId="0" fontId="8" fillId="2" borderId="6" xfId="0" applyFont="1" applyFill="1" applyBorder="1" applyAlignment="1">
      <alignment horizontal="left" vertical="center" wrapText="1" indent="2"/>
    </xf>
    <xf numFmtId="0" fontId="2" fillId="2" borderId="12" xfId="1" applyFont="1" applyFill="1" applyBorder="1" applyAlignment="1">
      <alignment horizontal="left" vertical="center" wrapText="1" indent="5"/>
    </xf>
    <xf numFmtId="0" fontId="6" fillId="2" borderId="12" xfId="1" applyFont="1" applyFill="1" applyBorder="1" applyAlignment="1">
      <alignment horizontal="left" vertical="center" wrapText="1" indent="5"/>
    </xf>
    <xf numFmtId="165" fontId="2" fillId="2" borderId="6" xfId="1" applyNumberFormat="1" applyFont="1" applyFill="1" applyBorder="1" applyAlignment="1">
      <alignment horizontal="center" vertical="center" wrapText="1"/>
    </xf>
    <xf numFmtId="4" fontId="7" fillId="2" borderId="6" xfId="1" applyNumberFormat="1" applyFont="1" applyFill="1" applyBorder="1" applyAlignment="1">
      <alignment horizontal="center" vertical="center"/>
    </xf>
    <xf numFmtId="0" fontId="2" fillId="2" borderId="12" xfId="1" applyFont="1" applyFill="1" applyBorder="1" applyAlignment="1">
      <alignment horizontal="left" wrapText="1" indent="5"/>
    </xf>
    <xf numFmtId="10" fontId="7" fillId="2" borderId="6" xfId="2" applyNumberFormat="1" applyFont="1" applyFill="1" applyBorder="1" applyAlignment="1">
      <alignment horizontal="center" vertical="center"/>
    </xf>
    <xf numFmtId="0" fontId="9" fillId="2" borderId="12" xfId="1" applyFont="1" applyFill="1" applyBorder="1" applyAlignment="1">
      <alignment horizontal="left" vertical="center" wrapText="1" indent="4"/>
    </xf>
    <xf numFmtId="49" fontId="2" fillId="2" borderId="8" xfId="1" applyNumberFormat="1" applyFont="1" applyFill="1" applyBorder="1" applyAlignment="1">
      <alignment horizontal="right" vertical="center"/>
    </xf>
    <xf numFmtId="0" fontId="6" fillId="2" borderId="14" xfId="1" applyFont="1" applyFill="1" applyBorder="1" applyAlignment="1">
      <alignment horizontal="left" vertical="center" wrapText="1" indent="4"/>
    </xf>
    <xf numFmtId="10" fontId="2" fillId="2" borderId="9" xfId="2" applyNumberFormat="1" applyFont="1" applyFill="1" applyBorder="1" applyAlignment="1">
      <alignment horizontal="center" vertical="center" wrapText="1"/>
    </xf>
    <xf numFmtId="0" fontId="2" fillId="2" borderId="0" xfId="1" applyFont="1" applyFill="1" applyBorder="1" applyAlignment="1">
      <alignment horizontal="left" vertical="center" wrapText="1" indent="2"/>
    </xf>
    <xf numFmtId="49" fontId="7" fillId="2" borderId="2" xfId="1" applyNumberFormat="1" applyFont="1" applyFill="1" applyBorder="1" applyAlignment="1">
      <alignment horizontal="right" vertical="center"/>
    </xf>
    <xf numFmtId="49" fontId="7" fillId="2" borderId="5" xfId="1" applyNumberFormat="1" applyFont="1" applyFill="1" applyBorder="1" applyAlignment="1">
      <alignment horizontal="right" vertical="center"/>
    </xf>
    <xf numFmtId="9" fontId="2" fillId="2" borderId="6" xfId="2" applyFont="1" applyFill="1" applyBorder="1" applyAlignment="1">
      <alignment horizontal="center" vertical="center" wrapText="1"/>
    </xf>
    <xf numFmtId="0" fontId="6" fillId="0" borderId="12" xfId="1" applyFont="1" applyFill="1" applyBorder="1" applyAlignment="1">
      <alignment horizontal="left" vertical="center" wrapText="1" indent="4"/>
    </xf>
    <xf numFmtId="166" fontId="2" fillId="2" borderId="6" xfId="2" applyNumberFormat="1" applyFont="1" applyFill="1" applyBorder="1" applyAlignment="1">
      <alignment horizontal="center" vertical="center" wrapText="1"/>
    </xf>
    <xf numFmtId="49" fontId="7" fillId="2" borderId="8" xfId="1" applyNumberFormat="1" applyFont="1" applyFill="1" applyBorder="1" applyAlignment="1">
      <alignment horizontal="right" vertical="center"/>
    </xf>
    <xf numFmtId="0" fontId="8" fillId="2" borderId="9" xfId="0" applyFont="1" applyFill="1" applyBorder="1" applyAlignment="1">
      <alignment horizontal="left" vertical="center" wrapText="1" indent="4"/>
    </xf>
    <xf numFmtId="4" fontId="2" fillId="2" borderId="9" xfId="1" applyNumberFormat="1" applyFont="1" applyFill="1" applyBorder="1" applyAlignment="1">
      <alignment horizontal="center" vertical="center" wrapText="1"/>
    </xf>
    <xf numFmtId="49" fontId="2" fillId="2" borderId="2" xfId="1" applyNumberFormat="1" applyFont="1" applyFill="1" applyBorder="1" applyAlignment="1">
      <alignment horizontal="right" vertical="center"/>
    </xf>
    <xf numFmtId="0" fontId="2" fillId="2" borderId="6" xfId="1" applyNumberFormat="1" applyFont="1" applyFill="1" applyBorder="1" applyAlignment="1">
      <alignment horizontal="center" vertical="center" wrapText="1"/>
    </xf>
    <xf numFmtId="0" fontId="2" fillId="2" borderId="6" xfId="1" applyFont="1" applyFill="1" applyBorder="1" applyAlignment="1">
      <alignment horizontal="left" vertical="center" wrapText="1" indent="4"/>
    </xf>
    <xf numFmtId="0" fontId="8" fillId="2" borderId="6" xfId="0" applyFont="1" applyFill="1" applyBorder="1" applyAlignment="1">
      <alignment horizontal="left" vertical="center" wrapText="1" indent="6"/>
    </xf>
    <xf numFmtId="0" fontId="8" fillId="2" borderId="9" xfId="0" applyFont="1" applyFill="1" applyBorder="1" applyAlignment="1">
      <alignment horizontal="left" vertical="center" wrapText="1" indent="7"/>
    </xf>
    <xf numFmtId="0" fontId="2" fillId="2" borderId="0" xfId="1" applyFont="1" applyFill="1" applyBorder="1"/>
    <xf numFmtId="0" fontId="2" fillId="2" borderId="14" xfId="1" applyFont="1" applyFill="1" applyBorder="1" applyAlignment="1">
      <alignment horizontal="left" vertical="center" wrapText="1" indent="2"/>
    </xf>
    <xf numFmtId="0" fontId="7" fillId="2" borderId="6" xfId="1" applyFont="1" applyFill="1" applyBorder="1" applyAlignment="1">
      <alignment horizontal="left" vertical="center" wrapText="1" indent="2"/>
    </xf>
    <xf numFmtId="4" fontId="2" fillId="2" borderId="6" xfId="2" applyNumberFormat="1" applyFont="1" applyFill="1" applyBorder="1" applyAlignment="1">
      <alignment horizontal="center" vertical="center" wrapText="1"/>
    </xf>
    <xf numFmtId="0" fontId="7" fillId="2" borderId="9" xfId="1" applyFont="1" applyFill="1" applyBorder="1" applyAlignment="1">
      <alignment horizontal="left" vertical="center" wrapText="1" indent="2"/>
    </xf>
    <xf numFmtId="4" fontId="7" fillId="2" borderId="9" xfId="1" applyNumberFormat="1" applyFont="1" applyFill="1" applyBorder="1" applyAlignment="1">
      <alignment horizontal="center" vertical="center" wrapText="1"/>
    </xf>
    <xf numFmtId="49" fontId="2" fillId="2" borderId="17" xfId="1" applyNumberFormat="1" applyFont="1" applyFill="1" applyBorder="1" applyAlignment="1">
      <alignment horizontal="right" vertical="center"/>
    </xf>
    <xf numFmtId="0" fontId="2" fillId="2" borderId="18" xfId="1" applyFont="1" applyFill="1" applyBorder="1" applyAlignment="1">
      <alignment horizontal="left" vertical="center" wrapText="1" indent="4"/>
    </xf>
    <xf numFmtId="10" fontId="2" fillId="2" borderId="18" xfId="2" applyNumberFormat="1" applyFont="1" applyFill="1" applyBorder="1" applyAlignment="1">
      <alignment horizontal="center" vertical="center" wrapText="1"/>
    </xf>
    <xf numFmtId="0" fontId="2" fillId="2" borderId="9" xfId="1" applyFont="1" applyFill="1" applyBorder="1" applyAlignment="1">
      <alignment horizontal="left" vertical="center" wrapText="1" indent="4"/>
    </xf>
    <xf numFmtId="0" fontId="10" fillId="2" borderId="3" xfId="0" applyFont="1" applyFill="1" applyBorder="1" applyAlignment="1">
      <alignment horizontal="left" vertical="center" wrapText="1"/>
    </xf>
    <xf numFmtId="4" fontId="2" fillId="2" borderId="3" xfId="1" applyNumberFormat="1" applyFont="1" applyFill="1" applyBorder="1" applyAlignment="1">
      <alignment horizontal="center" vertical="center" wrapText="1"/>
    </xf>
    <xf numFmtId="0" fontId="6" fillId="2" borderId="6" xfId="1" applyFont="1" applyFill="1" applyBorder="1" applyAlignment="1">
      <alignment horizontal="left" vertical="center" wrapText="1" indent="4"/>
    </xf>
    <xf numFmtId="0" fontId="6" fillId="2" borderId="9" xfId="1" applyFont="1" applyFill="1" applyBorder="1" applyAlignment="1">
      <alignment horizontal="left" vertical="center" wrapText="1" indent="4"/>
    </xf>
    <xf numFmtId="0" fontId="11" fillId="2" borderId="3" xfId="3" applyFont="1" applyFill="1" applyBorder="1" applyAlignment="1">
      <alignment horizontal="left" vertical="center" wrapText="1"/>
    </xf>
    <xf numFmtId="10" fontId="2" fillId="2" borderId="3" xfId="2" applyNumberFormat="1" applyFont="1" applyFill="1" applyBorder="1" applyAlignment="1">
      <alignment horizontal="center" vertical="center" wrapText="1"/>
    </xf>
    <xf numFmtId="0" fontId="2" fillId="2" borderId="9" xfId="1" applyFont="1" applyFill="1" applyBorder="1" applyAlignment="1">
      <alignment horizontal="left" vertical="center" wrapText="1"/>
    </xf>
    <xf numFmtId="0" fontId="2" fillId="2" borderId="0" xfId="1" applyFont="1" applyFill="1" applyBorder="1" applyAlignment="1">
      <alignment horizontal="right" vertical="center"/>
    </xf>
    <xf numFmtId="0" fontId="2" fillId="2" borderId="20" xfId="1" applyFont="1" applyFill="1" applyBorder="1" applyAlignment="1">
      <alignment horizontal="right" wrapText="1" indent="1"/>
    </xf>
    <xf numFmtId="0" fontId="2" fillId="2" borderId="21" xfId="1" applyFont="1" applyFill="1" applyBorder="1" applyAlignment="1">
      <alignment horizontal="center" vertical="center" wrapText="1"/>
    </xf>
    <xf numFmtId="0" fontId="2" fillId="2" borderId="2" xfId="1" applyFont="1" applyFill="1" applyBorder="1"/>
    <xf numFmtId="10" fontId="7" fillId="2" borderId="4" xfId="1" applyNumberFormat="1" applyFont="1" applyFill="1" applyBorder="1" applyAlignment="1" applyProtection="1">
      <alignment vertical="center"/>
    </xf>
    <xf numFmtId="0" fontId="2" fillId="2" borderId="5" xfId="1" applyFont="1" applyFill="1" applyBorder="1"/>
    <xf numFmtId="10" fontId="7" fillId="2" borderId="7" xfId="1" applyNumberFormat="1" applyFont="1" applyFill="1" applyBorder="1" applyAlignment="1" applyProtection="1">
      <alignment vertical="center"/>
    </xf>
    <xf numFmtId="0" fontId="2" fillId="2" borderId="8" xfId="1" applyFont="1" applyFill="1" applyBorder="1"/>
    <xf numFmtId="10" fontId="7" fillId="2" borderId="10" xfId="1" applyNumberFormat="1" applyFont="1" applyFill="1" applyBorder="1" applyAlignment="1" applyProtection="1">
      <alignment vertical="center"/>
    </xf>
    <xf numFmtId="0" fontId="2" fillId="2" borderId="17" xfId="1" applyFont="1" applyFill="1" applyBorder="1"/>
    <xf numFmtId="10" fontId="7" fillId="2" borderId="19" xfId="1" applyNumberFormat="1" applyFont="1" applyFill="1" applyBorder="1" applyAlignment="1" applyProtection="1">
      <alignment vertical="center"/>
    </xf>
    <xf numFmtId="0" fontId="2" fillId="2" borderId="0" xfId="1" applyFont="1" applyFill="1" applyAlignment="1" applyProtection="1">
      <alignment horizontal="center" vertical="center"/>
    </xf>
    <xf numFmtId="0" fontId="5" fillId="2" borderId="16" xfId="1" applyFont="1" applyFill="1" applyBorder="1" applyAlignment="1">
      <alignment horizontal="left" vertical="center" wrapText="1"/>
    </xf>
    <xf numFmtId="0" fontId="5" fillId="2" borderId="3" xfId="1" applyFont="1" applyFill="1" applyBorder="1" applyAlignment="1">
      <alignment horizontal="left" vertical="center" wrapText="1"/>
    </xf>
    <xf numFmtId="0" fontId="2" fillId="2" borderId="9" xfId="1" applyFont="1" applyFill="1" applyBorder="1" applyAlignment="1">
      <alignment horizontal="left" vertical="center" wrapText="1"/>
    </xf>
    <xf numFmtId="0" fontId="4" fillId="2" borderId="0" xfId="1" applyFont="1" applyFill="1" applyBorder="1" applyAlignment="1">
      <alignment horizontal="center" vertical="center" wrapText="1"/>
    </xf>
    <xf numFmtId="0" fontId="5" fillId="2" borderId="1" xfId="1" applyFont="1" applyFill="1" applyBorder="1" applyAlignment="1">
      <alignment horizontal="left" wrapText="1"/>
    </xf>
    <xf numFmtId="0" fontId="5" fillId="2" borderId="13" xfId="1" applyFont="1" applyFill="1" applyBorder="1" applyAlignment="1">
      <alignment horizontal="left" vertical="center" wrapText="1"/>
    </xf>
  </cellXfs>
  <cellStyles count="4">
    <cellStyle name="Обычный" xfId="0" builtinId="0"/>
    <cellStyle name="Обычный 80" xfId="1"/>
    <cellStyle name="Обычный_Копия Condition-все вар13.12.08-утнах17-50" xfId="3"/>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9;.&#1042;&#1077;&#1088;&#1093;-&#1050;&#1088;&#1072;&#1089;&#1085;&#1086;&#1103;&#1088;&#1082;&#1072;_20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9;.&#1043;&#1088;&#1072;&#1078;&#1076;&#1072;&#1085;&#1094;&#1077;&#1074;&#1086;_20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9;.&#1053;&#1086;&#1074;&#1086;&#1090;&#1088;&#1086;&#1080;&#1094;&#1082;&#1086;&#1077;_20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9;.&#1054;&#1089;&#1090;&#1072;&#1085;&#1080;&#1085;&#1082;&#1072;_202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9;.&#1054;&#1089;&#1090;&#1103;&#1094;&#1082;_202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5;&#1086;&#1090;&#1102;&#1082;&#1072;&#1085;&#1089;&#1082;&#1080;&#1081;%20&#1089;&#1089;_202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89;.&#1057;&#1077;&#1074;&#1077;&#1088;&#1085;&#1086;&#1077;_202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89;.&#1060;&#1077;&#1076;&#1086;&#1088;&#1086;&#1074;&#1082;&#1072;_202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89;.&#1063;&#1077;&#1073;&#1072;&#1082;&#1080;_202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89;.&#1063;&#1091;&#1074;&#1072;&#1096;&#1080;_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Верх-Красноярка, Северный муниципальный район</v>
          </cell>
        </row>
        <row r="15">
          <cell r="D15" t="str">
            <v/>
          </cell>
        </row>
        <row r="16">
          <cell r="D16" t="str">
            <v>Код ОКТМО</v>
          </cell>
          <cell r="E16" t="str">
            <v>50644407101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1231.0004189894119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1.7000000000000001E-2</v>
          </cell>
        </row>
        <row r="20">
          <cell r="E20">
            <v>5.8000000000000003E-2</v>
          </cell>
        </row>
        <row r="27">
          <cell r="E27">
            <v>4352.1083333333336</v>
          </cell>
        </row>
      </sheetData>
      <sheetData sheetId="9" refreshError="1"/>
      <sheetData sheetId="10" refreshError="1"/>
      <sheetData sheetId="11"/>
      <sheetData sheetId="12" refreshError="1"/>
      <sheetData sheetId="13">
        <row r="12">
          <cell r="F12">
            <v>3019.0060520578481</v>
          </cell>
        </row>
        <row r="13">
          <cell r="F13">
            <v>201692.04967554673</v>
          </cell>
        </row>
        <row r="14">
          <cell r="F14">
            <v>113455</v>
          </cell>
        </row>
        <row r="15">
          <cell r="F15">
            <v>1.071</v>
          </cell>
        </row>
        <row r="16">
          <cell r="F16">
            <v>1</v>
          </cell>
        </row>
        <row r="17">
          <cell r="F17">
            <v>1</v>
          </cell>
        </row>
        <row r="18">
          <cell r="F18">
            <v>38910.02669467502</v>
          </cell>
        </row>
        <row r="19">
          <cell r="F19">
            <v>0</v>
          </cell>
        </row>
        <row r="20">
          <cell r="F20">
            <v>23441.524932855718</v>
          </cell>
        </row>
        <row r="21">
          <cell r="F21">
            <v>1</v>
          </cell>
        </row>
        <row r="22">
          <cell r="F22">
            <v>42890.921752741691</v>
          </cell>
        </row>
        <row r="23">
          <cell r="F23">
            <v>1990</v>
          </cell>
        </row>
        <row r="26">
          <cell r="F26">
            <v>933.15998692308699</v>
          </cell>
        </row>
        <row r="27">
          <cell r="F27">
            <v>0.13385393699999998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до 200</v>
          </cell>
        </row>
        <row r="15">
          <cell r="E15" t="str">
            <v>нет</v>
          </cell>
        </row>
        <row r="19">
          <cell r="E19">
            <v>-39</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-2.9000000000000001E-2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903.581328618258</v>
          </cell>
        </row>
        <row r="14">
          <cell r="F14">
            <v>14650.185814796665</v>
          </cell>
        </row>
        <row r="15">
          <cell r="F15">
            <v>0.25</v>
          </cell>
        </row>
        <row r="18">
          <cell r="F18">
            <v>15</v>
          </cell>
        </row>
        <row r="19">
          <cell r="F19">
            <v>4157.8973058034635</v>
          </cell>
        </row>
        <row r="20">
          <cell r="F20">
            <v>2.1999999999999999E-2</v>
          </cell>
        </row>
        <row r="21">
          <cell r="F21">
            <v>10</v>
          </cell>
        </row>
        <row r="22">
          <cell r="F22">
            <v>2.7994799607692609</v>
          </cell>
        </row>
        <row r="23">
          <cell r="F23">
            <v>3.0000000000000001E-3</v>
          </cell>
        </row>
        <row r="24">
          <cell r="F24">
            <v>933.15998692308699</v>
          </cell>
        </row>
      </sheetData>
      <sheetData sheetId="24"/>
      <sheetData sheetId="25">
        <row r="12">
          <cell r="F12">
            <v>529.97526062973077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72.618180000000009</v>
          </cell>
        </row>
        <row r="27">
          <cell r="F27">
            <v>1184.3870095996429</v>
          </cell>
        </row>
        <row r="28">
          <cell r="F28">
            <v>909.66744208881937</v>
          </cell>
        </row>
        <row r="29">
          <cell r="F29">
            <v>274.71956751082348</v>
          </cell>
        </row>
        <row r="30">
          <cell r="F30">
            <v>2994.8170369677405</v>
          </cell>
        </row>
        <row r="33">
          <cell r="F33">
            <v>1812.8020023806164</v>
          </cell>
        </row>
        <row r="35">
          <cell r="F35">
            <v>18.902267999999999</v>
          </cell>
        </row>
        <row r="36">
          <cell r="F36">
            <v>14319.9</v>
          </cell>
        </row>
        <row r="37">
          <cell r="F37">
            <v>1.32</v>
          </cell>
        </row>
      </sheetData>
      <sheetData sheetId="26"/>
      <sheetData sheetId="27">
        <row r="8">
          <cell r="F8" t="str">
            <v>нет</v>
          </cell>
        </row>
      </sheetData>
      <sheetData sheetId="28">
        <row r="11">
          <cell r="E11">
            <v>1871</v>
          </cell>
        </row>
        <row r="12">
          <cell r="E12">
            <v>1636</v>
          </cell>
        </row>
        <row r="13">
          <cell r="E13">
            <v>204</v>
          </cell>
        </row>
        <row r="17">
          <cell r="E17">
            <v>19.78</v>
          </cell>
        </row>
        <row r="19">
          <cell r="E19">
            <v>15.93</v>
          </cell>
        </row>
      </sheetData>
      <sheetData sheetId="29" refreshError="1"/>
      <sheetData sheetId="30">
        <row r="12">
          <cell r="F12">
            <v>113.67126120590498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Гражданцево, Северный муниципальный район</v>
          </cell>
        </row>
        <row r="15">
          <cell r="D15" t="str">
            <v/>
          </cell>
        </row>
        <row r="16">
          <cell r="D16" t="str">
            <v>Код ОКТМО</v>
          </cell>
          <cell r="E16" t="str">
            <v>50644410101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1231.0004189894119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1.7000000000000001E-2</v>
          </cell>
        </row>
        <row r="20">
          <cell r="E20">
            <v>5.8000000000000003E-2</v>
          </cell>
        </row>
        <row r="27">
          <cell r="E27">
            <v>4352.1083333333336</v>
          </cell>
        </row>
      </sheetData>
      <sheetData sheetId="9" refreshError="1"/>
      <sheetData sheetId="10" refreshError="1"/>
      <sheetData sheetId="11"/>
      <sheetData sheetId="12" refreshError="1"/>
      <sheetData sheetId="13">
        <row r="12">
          <cell r="F12">
            <v>3019.0060520578481</v>
          </cell>
        </row>
        <row r="13">
          <cell r="F13">
            <v>201692.04967554673</v>
          </cell>
        </row>
        <row r="14">
          <cell r="F14">
            <v>113455</v>
          </cell>
        </row>
        <row r="15">
          <cell r="F15">
            <v>1.071</v>
          </cell>
        </row>
        <row r="16">
          <cell r="F16">
            <v>1</v>
          </cell>
        </row>
        <row r="17">
          <cell r="F17">
            <v>1</v>
          </cell>
        </row>
        <row r="18">
          <cell r="F18">
            <v>38910.02669467502</v>
          </cell>
        </row>
        <row r="19">
          <cell r="F19">
            <v>0</v>
          </cell>
        </row>
        <row r="20">
          <cell r="F20">
            <v>23441.524932855718</v>
          </cell>
        </row>
        <row r="21">
          <cell r="F21">
            <v>1</v>
          </cell>
        </row>
        <row r="22">
          <cell r="F22">
            <v>42890.921752741691</v>
          </cell>
        </row>
        <row r="23">
          <cell r="F23">
            <v>1990</v>
          </cell>
        </row>
        <row r="26">
          <cell r="F26">
            <v>933.15998692308699</v>
          </cell>
        </row>
        <row r="27">
          <cell r="F27">
            <v>0.13385393699999998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до 200</v>
          </cell>
        </row>
        <row r="15">
          <cell r="E15" t="str">
            <v>нет</v>
          </cell>
        </row>
        <row r="19">
          <cell r="E19">
            <v>-39</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-2.9000000000000001E-2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903.581328618258</v>
          </cell>
        </row>
        <row r="14">
          <cell r="F14">
            <v>14650.185814796665</v>
          </cell>
        </row>
        <row r="15">
          <cell r="F15">
            <v>0.25</v>
          </cell>
        </row>
        <row r="18">
          <cell r="F18">
            <v>15</v>
          </cell>
        </row>
        <row r="19">
          <cell r="F19">
            <v>4157.8973058034635</v>
          </cell>
        </row>
        <row r="20">
          <cell r="F20">
            <v>2.1999999999999999E-2</v>
          </cell>
        </row>
        <row r="21">
          <cell r="F21">
            <v>10</v>
          </cell>
        </row>
        <row r="22">
          <cell r="F22">
            <v>2.7994799607692609</v>
          </cell>
        </row>
        <row r="23">
          <cell r="F23">
            <v>3.0000000000000001E-3</v>
          </cell>
        </row>
        <row r="24">
          <cell r="F24">
            <v>933.15998692308699</v>
          </cell>
        </row>
      </sheetData>
      <sheetData sheetId="24"/>
      <sheetData sheetId="25">
        <row r="12">
          <cell r="F12">
            <v>529.16198346612669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62.903790000000008</v>
          </cell>
        </row>
        <row r="27">
          <cell r="F27">
            <v>1184.3870095996429</v>
          </cell>
        </row>
        <row r="28">
          <cell r="F28">
            <v>909.66744208881937</v>
          </cell>
        </row>
        <row r="29">
          <cell r="F29">
            <v>274.71956751082348</v>
          </cell>
        </row>
        <row r="30">
          <cell r="F30">
            <v>2994.0108027843735</v>
          </cell>
        </row>
        <row r="33">
          <cell r="F33">
            <v>1812.8020023806164</v>
          </cell>
        </row>
        <row r="35">
          <cell r="F35">
            <v>18.902267999999999</v>
          </cell>
        </row>
        <row r="36">
          <cell r="F36">
            <v>14319.9</v>
          </cell>
        </row>
        <row r="37">
          <cell r="F37">
            <v>1.32</v>
          </cell>
        </row>
      </sheetData>
      <sheetData sheetId="26"/>
      <sheetData sheetId="27">
        <row r="8">
          <cell r="F8" t="str">
            <v>нет</v>
          </cell>
        </row>
      </sheetData>
      <sheetData sheetId="28">
        <row r="11">
          <cell r="E11">
            <v>1871</v>
          </cell>
        </row>
        <row r="12">
          <cell r="E12">
            <v>1636</v>
          </cell>
        </row>
        <row r="13">
          <cell r="E13">
            <v>204</v>
          </cell>
        </row>
        <row r="17">
          <cell r="E17">
            <v>17.010000000000002</v>
          </cell>
        </row>
        <row r="19">
          <cell r="E19">
            <v>15.93</v>
          </cell>
        </row>
      </sheetData>
      <sheetData sheetId="29" refreshError="1"/>
      <sheetData sheetId="30">
        <row r="12">
          <cell r="F12">
            <v>113.6549956626329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Новотроицк, Северный муниципальный район</v>
          </cell>
        </row>
        <row r="15">
          <cell r="D15" t="str">
            <v/>
          </cell>
        </row>
        <row r="16">
          <cell r="D16" t="str">
            <v>Код ОКТМО</v>
          </cell>
          <cell r="E16" t="str">
            <v>50644413101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1231.0004189894119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1.7000000000000001E-2</v>
          </cell>
        </row>
        <row r="20">
          <cell r="E20">
            <v>5.8000000000000003E-2</v>
          </cell>
        </row>
        <row r="27">
          <cell r="E27">
            <v>4352.1083333333336</v>
          </cell>
        </row>
      </sheetData>
      <sheetData sheetId="9" refreshError="1"/>
      <sheetData sheetId="10" refreshError="1"/>
      <sheetData sheetId="11"/>
      <sheetData sheetId="12" refreshError="1"/>
      <sheetData sheetId="13">
        <row r="12">
          <cell r="F12">
            <v>3019.0060520578481</v>
          </cell>
        </row>
        <row r="13">
          <cell r="F13">
            <v>201692.04967554673</v>
          </cell>
        </row>
        <row r="14">
          <cell r="F14">
            <v>113455</v>
          </cell>
        </row>
        <row r="15">
          <cell r="F15">
            <v>1.071</v>
          </cell>
        </row>
        <row r="16">
          <cell r="F16">
            <v>1</v>
          </cell>
        </row>
        <row r="17">
          <cell r="F17">
            <v>1</v>
          </cell>
        </row>
        <row r="18">
          <cell r="F18">
            <v>38910.02669467502</v>
          </cell>
        </row>
        <row r="19">
          <cell r="F19">
            <v>0</v>
          </cell>
        </row>
        <row r="20">
          <cell r="F20">
            <v>23441.524932855718</v>
          </cell>
        </row>
        <row r="21">
          <cell r="F21">
            <v>1</v>
          </cell>
        </row>
        <row r="22">
          <cell r="F22">
            <v>42890.921752741691</v>
          </cell>
        </row>
        <row r="23">
          <cell r="F23">
            <v>1990</v>
          </cell>
        </row>
        <row r="26">
          <cell r="F26">
            <v>933.15998692308699</v>
          </cell>
        </row>
        <row r="27">
          <cell r="F27">
            <v>0.13385393699999998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до 200</v>
          </cell>
        </row>
        <row r="15">
          <cell r="E15" t="str">
            <v>нет</v>
          </cell>
        </row>
        <row r="19">
          <cell r="E19">
            <v>-39</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-2.9000000000000001E-2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903.581328618258</v>
          </cell>
        </row>
        <row r="14">
          <cell r="F14">
            <v>14650.185814796665</v>
          </cell>
        </row>
        <row r="15">
          <cell r="F15">
            <v>0.25</v>
          </cell>
        </row>
        <row r="18">
          <cell r="F18">
            <v>15</v>
          </cell>
        </row>
        <row r="19">
          <cell r="F19">
            <v>4157.8973058034635</v>
          </cell>
        </row>
        <row r="20">
          <cell r="F20">
            <v>2.1999999999999999E-2</v>
          </cell>
        </row>
        <row r="21">
          <cell r="F21">
            <v>10</v>
          </cell>
        </row>
        <row r="22">
          <cell r="F22">
            <v>2.7994799607692609</v>
          </cell>
        </row>
        <row r="23">
          <cell r="F23">
            <v>3.0000000000000001E-3</v>
          </cell>
        </row>
        <row r="24">
          <cell r="F24">
            <v>933.15998692308699</v>
          </cell>
        </row>
      </sheetData>
      <sheetData sheetId="24"/>
      <sheetData sheetId="25">
        <row r="12">
          <cell r="F12">
            <v>528.56303566332792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55.749510000000001</v>
          </cell>
        </row>
        <row r="27">
          <cell r="F27">
            <v>1184.3870095996429</v>
          </cell>
        </row>
        <row r="28">
          <cell r="F28">
            <v>909.66744208881937</v>
          </cell>
        </row>
        <row r="29">
          <cell r="F29">
            <v>274.71956751082348</v>
          </cell>
        </row>
        <row r="30">
          <cell r="F30">
            <v>2993.4170418695467</v>
          </cell>
        </row>
        <row r="33">
          <cell r="F33">
            <v>1812.8020023806164</v>
          </cell>
        </row>
        <row r="35">
          <cell r="F35">
            <v>18.902267999999999</v>
          </cell>
        </row>
        <row r="36">
          <cell r="F36">
            <v>14319.9</v>
          </cell>
        </row>
        <row r="37">
          <cell r="F37">
            <v>1.32</v>
          </cell>
        </row>
      </sheetData>
      <sheetData sheetId="26"/>
      <sheetData sheetId="27">
        <row r="8">
          <cell r="F8" t="str">
            <v>нет</v>
          </cell>
        </row>
      </sheetData>
      <sheetData sheetId="28">
        <row r="11">
          <cell r="E11">
            <v>1871</v>
          </cell>
        </row>
        <row r="12">
          <cell r="E12">
            <v>1636</v>
          </cell>
        </row>
        <row r="13">
          <cell r="E13">
            <v>204</v>
          </cell>
        </row>
        <row r="17">
          <cell r="E17">
            <v>14.97</v>
          </cell>
        </row>
        <row r="19">
          <cell r="E19">
            <v>15.93</v>
          </cell>
        </row>
      </sheetData>
      <sheetData sheetId="29" refreshError="1"/>
      <sheetData sheetId="30">
        <row r="12">
          <cell r="F12">
            <v>113.64301670657693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Останинка, Северный муниципальный район</v>
          </cell>
        </row>
        <row r="15">
          <cell r="D15" t="str">
            <v/>
          </cell>
        </row>
        <row r="16">
          <cell r="D16" t="str">
            <v>Код ОКТМО</v>
          </cell>
          <cell r="E16" t="str">
            <v>50644416101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1231.0004189894119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1.7000000000000001E-2</v>
          </cell>
        </row>
        <row r="20">
          <cell r="E20">
            <v>5.8000000000000003E-2</v>
          </cell>
        </row>
        <row r="27">
          <cell r="E27">
            <v>4352.1083333333336</v>
          </cell>
        </row>
      </sheetData>
      <sheetData sheetId="9" refreshError="1"/>
      <sheetData sheetId="10" refreshError="1"/>
      <sheetData sheetId="11"/>
      <sheetData sheetId="12" refreshError="1"/>
      <sheetData sheetId="13">
        <row r="12">
          <cell r="F12">
            <v>3019.0060520578481</v>
          </cell>
        </row>
        <row r="13">
          <cell r="F13">
            <v>201692.04967554673</v>
          </cell>
        </row>
        <row r="14">
          <cell r="F14">
            <v>113455</v>
          </cell>
        </row>
        <row r="15">
          <cell r="F15">
            <v>1.071</v>
          </cell>
        </row>
        <row r="16">
          <cell r="F16">
            <v>1</v>
          </cell>
        </row>
        <row r="17">
          <cell r="F17">
            <v>1</v>
          </cell>
        </row>
        <row r="18">
          <cell r="F18">
            <v>38910.02669467502</v>
          </cell>
        </row>
        <row r="19">
          <cell r="F19">
            <v>0</v>
          </cell>
        </row>
        <row r="20">
          <cell r="F20">
            <v>23441.524932855718</v>
          </cell>
        </row>
        <row r="21">
          <cell r="F21">
            <v>1</v>
          </cell>
        </row>
        <row r="22">
          <cell r="F22">
            <v>42890.921752741691</v>
          </cell>
        </row>
        <row r="23">
          <cell r="F23">
            <v>1990</v>
          </cell>
        </row>
        <row r="26">
          <cell r="F26">
            <v>933.15998692308699</v>
          </cell>
        </row>
        <row r="27">
          <cell r="F27">
            <v>0.13385393699999998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до 200</v>
          </cell>
        </row>
        <row r="15">
          <cell r="E15" t="str">
            <v>нет</v>
          </cell>
        </row>
        <row r="19">
          <cell r="E19">
            <v>-39</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-2.9000000000000001E-2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903.581328618258</v>
          </cell>
        </row>
        <row r="14">
          <cell r="F14">
            <v>14650.185814796665</v>
          </cell>
        </row>
        <row r="15">
          <cell r="F15">
            <v>0.25</v>
          </cell>
        </row>
        <row r="18">
          <cell r="F18">
            <v>15</v>
          </cell>
        </row>
        <row r="19">
          <cell r="F19">
            <v>4157.8973058034635</v>
          </cell>
        </row>
        <row r="20">
          <cell r="F20">
            <v>2.1999999999999999E-2</v>
          </cell>
        </row>
        <row r="21">
          <cell r="F21">
            <v>10</v>
          </cell>
        </row>
        <row r="22">
          <cell r="F22">
            <v>2.7994799607692609</v>
          </cell>
        </row>
        <row r="23">
          <cell r="F23">
            <v>3.0000000000000001E-3</v>
          </cell>
        </row>
        <row r="24">
          <cell r="F24">
            <v>933.15998692308699</v>
          </cell>
        </row>
      </sheetData>
      <sheetData sheetId="24"/>
      <sheetData sheetId="25">
        <row r="12">
          <cell r="F12">
            <v>528.32228213475207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52.873770000000007</v>
          </cell>
        </row>
        <row r="27">
          <cell r="F27">
            <v>1184.3870095996429</v>
          </cell>
        </row>
        <row r="28">
          <cell r="F28">
            <v>909.66744208881937</v>
          </cell>
        </row>
        <row r="29">
          <cell r="F29">
            <v>274.71956751082348</v>
          </cell>
        </row>
        <row r="30">
          <cell r="F30">
            <v>2993.1783732665285</v>
          </cell>
        </row>
        <row r="33">
          <cell r="F33">
            <v>1812.8020023806164</v>
          </cell>
        </row>
        <row r="35">
          <cell r="F35">
            <v>18.902267999999999</v>
          </cell>
        </row>
        <row r="36">
          <cell r="F36">
            <v>14319.9</v>
          </cell>
        </row>
        <row r="37">
          <cell r="F37">
            <v>1.32</v>
          </cell>
        </row>
      </sheetData>
      <sheetData sheetId="26"/>
      <sheetData sheetId="27">
        <row r="8">
          <cell r="F8" t="str">
            <v>нет</v>
          </cell>
        </row>
      </sheetData>
      <sheetData sheetId="28">
        <row r="11">
          <cell r="E11">
            <v>1871</v>
          </cell>
        </row>
        <row r="12">
          <cell r="E12">
            <v>1636</v>
          </cell>
        </row>
        <row r="13">
          <cell r="E13">
            <v>204</v>
          </cell>
        </row>
        <row r="17">
          <cell r="E17">
            <v>14.15</v>
          </cell>
        </row>
        <row r="19">
          <cell r="E19">
            <v>15.93</v>
          </cell>
        </row>
      </sheetData>
      <sheetData sheetId="29" refreshError="1"/>
      <sheetData sheetId="30">
        <row r="12">
          <cell r="F12">
            <v>113.63820163600541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Остяцк, Северный муниципальный район </v>
          </cell>
        </row>
        <row r="15">
          <cell r="D15" t="str">
            <v/>
          </cell>
        </row>
        <row r="16">
          <cell r="D16" t="str">
            <v>Код ОКТМО</v>
          </cell>
          <cell r="E16" t="str">
            <v>50644419101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1231.0004189894119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1.7000000000000001E-2</v>
          </cell>
        </row>
        <row r="20">
          <cell r="E20">
            <v>5.8000000000000003E-2</v>
          </cell>
        </row>
        <row r="27">
          <cell r="E27">
            <v>4352.1083333333336</v>
          </cell>
        </row>
      </sheetData>
      <sheetData sheetId="9" refreshError="1"/>
      <sheetData sheetId="10" refreshError="1"/>
      <sheetData sheetId="11"/>
      <sheetData sheetId="12" refreshError="1"/>
      <sheetData sheetId="13">
        <row r="12">
          <cell r="F12">
            <v>3019.0060520578481</v>
          </cell>
        </row>
        <row r="13">
          <cell r="F13">
            <v>201692.04967554673</v>
          </cell>
        </row>
        <row r="14">
          <cell r="F14">
            <v>113455</v>
          </cell>
        </row>
        <row r="15">
          <cell r="F15">
            <v>1.071</v>
          </cell>
        </row>
        <row r="16">
          <cell r="F16">
            <v>1</v>
          </cell>
        </row>
        <row r="17">
          <cell r="F17">
            <v>1</v>
          </cell>
        </row>
        <row r="18">
          <cell r="F18">
            <v>38910.02669467502</v>
          </cell>
        </row>
        <row r="19">
          <cell r="F19">
            <v>0</v>
          </cell>
        </row>
        <row r="20">
          <cell r="F20">
            <v>23441.524932855718</v>
          </cell>
        </row>
        <row r="21">
          <cell r="F21">
            <v>1</v>
          </cell>
        </row>
        <row r="22">
          <cell r="F22">
            <v>42890.921752741691</v>
          </cell>
        </row>
        <row r="23">
          <cell r="F23">
            <v>1990</v>
          </cell>
        </row>
        <row r="26">
          <cell r="F26">
            <v>933.15998692308699</v>
          </cell>
        </row>
        <row r="27">
          <cell r="F27">
            <v>0.13385393699999998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до 200</v>
          </cell>
        </row>
        <row r="15">
          <cell r="E15" t="str">
            <v>нет</v>
          </cell>
        </row>
        <row r="19">
          <cell r="E19">
            <v>-39</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-2.9000000000000001E-2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903.581328618258</v>
          </cell>
        </row>
        <row r="14">
          <cell r="F14">
            <v>14650.185814796665</v>
          </cell>
        </row>
        <row r="15">
          <cell r="F15">
            <v>0.25</v>
          </cell>
        </row>
        <row r="18">
          <cell r="F18">
            <v>15</v>
          </cell>
        </row>
        <row r="19">
          <cell r="F19">
            <v>4157.8973058034635</v>
          </cell>
        </row>
        <row r="20">
          <cell r="F20">
            <v>2.1999999999999999E-2</v>
          </cell>
        </row>
        <row r="21">
          <cell r="F21">
            <v>10</v>
          </cell>
        </row>
        <row r="22">
          <cell r="F22">
            <v>2.7994799607692609</v>
          </cell>
        </row>
        <row r="23">
          <cell r="F23">
            <v>3.0000000000000001E-3</v>
          </cell>
        </row>
        <row r="24">
          <cell r="F24">
            <v>933.15998692308699</v>
          </cell>
        </row>
      </sheetData>
      <sheetData sheetId="24"/>
      <sheetData sheetId="25">
        <row r="12">
          <cell r="F12">
            <v>529.15023939156197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62.763509999999997</v>
          </cell>
        </row>
        <row r="27">
          <cell r="F27">
            <v>1184.3870095996429</v>
          </cell>
        </row>
        <row r="28">
          <cell r="F28">
            <v>909.66744208881937</v>
          </cell>
        </row>
        <row r="29">
          <cell r="F29">
            <v>274.71956751082348</v>
          </cell>
        </row>
        <row r="30">
          <cell r="F30">
            <v>2993.9991604134943</v>
          </cell>
        </row>
        <row r="33">
          <cell r="F33">
            <v>1812.8020023806164</v>
          </cell>
        </row>
        <row r="35">
          <cell r="F35">
            <v>18.902267999999999</v>
          </cell>
        </row>
        <row r="36">
          <cell r="F36">
            <v>14319.9</v>
          </cell>
        </row>
        <row r="37">
          <cell r="F37">
            <v>1.32</v>
          </cell>
        </row>
      </sheetData>
      <sheetData sheetId="26"/>
      <sheetData sheetId="27">
        <row r="8">
          <cell r="F8" t="str">
            <v>нет</v>
          </cell>
        </row>
      </sheetData>
      <sheetData sheetId="28">
        <row r="11">
          <cell r="E11">
            <v>1871</v>
          </cell>
        </row>
        <row r="12">
          <cell r="E12">
            <v>1636</v>
          </cell>
        </row>
        <row r="13">
          <cell r="E13">
            <v>204</v>
          </cell>
        </row>
        <row r="17">
          <cell r="E17">
            <v>16.97</v>
          </cell>
        </row>
        <row r="19">
          <cell r="E19">
            <v>15.93</v>
          </cell>
        </row>
      </sheetData>
      <sheetData sheetId="29" refreshError="1"/>
      <sheetData sheetId="30">
        <row r="12">
          <cell r="F12">
            <v>113.65476078114159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Среднеичинский, Северный муниципальный район</v>
          </cell>
        </row>
        <row r="15">
          <cell r="D15" t="str">
            <v/>
          </cell>
        </row>
        <row r="16">
          <cell r="D16" t="str">
            <v>Код ОКТМО</v>
          </cell>
          <cell r="E16" t="str">
            <v>50644422101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1231.0004189894119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1.7000000000000001E-2</v>
          </cell>
        </row>
        <row r="20">
          <cell r="E20">
            <v>5.8000000000000003E-2</v>
          </cell>
        </row>
        <row r="27">
          <cell r="E27">
            <v>4352.1083333333336</v>
          </cell>
        </row>
      </sheetData>
      <sheetData sheetId="9" refreshError="1"/>
      <sheetData sheetId="10" refreshError="1"/>
      <sheetData sheetId="11"/>
      <sheetData sheetId="12" refreshError="1"/>
      <sheetData sheetId="13">
        <row r="12">
          <cell r="F12">
            <v>3019.0060520578481</v>
          </cell>
        </row>
        <row r="13">
          <cell r="F13">
            <v>201692.04967554673</v>
          </cell>
        </row>
        <row r="14">
          <cell r="F14">
            <v>113455</v>
          </cell>
        </row>
        <row r="15">
          <cell r="F15">
            <v>1.071</v>
          </cell>
        </row>
        <row r="16">
          <cell r="F16">
            <v>1</v>
          </cell>
        </row>
        <row r="17">
          <cell r="F17">
            <v>1</v>
          </cell>
        </row>
        <row r="18">
          <cell r="F18">
            <v>38910.02669467502</v>
          </cell>
        </row>
        <row r="19">
          <cell r="F19">
            <v>0</v>
          </cell>
        </row>
        <row r="20">
          <cell r="F20">
            <v>23441.524932855718</v>
          </cell>
        </row>
        <row r="21">
          <cell r="F21">
            <v>1</v>
          </cell>
        </row>
        <row r="22">
          <cell r="F22">
            <v>42890.921752741691</v>
          </cell>
        </row>
        <row r="23">
          <cell r="F23">
            <v>1990</v>
          </cell>
        </row>
        <row r="26">
          <cell r="F26">
            <v>933.15998692308699</v>
          </cell>
        </row>
        <row r="27">
          <cell r="F27">
            <v>0.13385393699999998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до 200</v>
          </cell>
        </row>
        <row r="15">
          <cell r="E15" t="str">
            <v>нет</v>
          </cell>
        </row>
        <row r="19">
          <cell r="E19">
            <v>-39</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0.04</v>
          </cell>
          <cell r="I11">
            <v>0.11700000000000001</v>
          </cell>
          <cell r="J11">
            <v>6.0999999999999999E-2</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903.581328618258</v>
          </cell>
        </row>
        <row r="14">
          <cell r="F14">
            <v>14650.185814796665</v>
          </cell>
        </row>
        <row r="15">
          <cell r="F15">
            <v>0.25</v>
          </cell>
        </row>
        <row r="18">
          <cell r="F18">
            <v>15</v>
          </cell>
        </row>
        <row r="19">
          <cell r="F19">
            <v>4157.8973058034635</v>
          </cell>
        </row>
        <row r="20">
          <cell r="F20">
            <v>2.1999999999999999E-2</v>
          </cell>
        </row>
        <row r="21">
          <cell r="F21">
            <v>10</v>
          </cell>
        </row>
        <row r="22">
          <cell r="F22">
            <v>2.7994799607692609</v>
          </cell>
        </row>
        <row r="23">
          <cell r="F23">
            <v>3.0000000000000001E-3</v>
          </cell>
        </row>
        <row r="24">
          <cell r="F24">
            <v>933.15998692308699</v>
          </cell>
        </row>
      </sheetData>
      <sheetData sheetId="24"/>
      <sheetData sheetId="25">
        <row r="12">
          <cell r="F12">
            <v>529.30878439818514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64.657290000000003</v>
          </cell>
        </row>
        <row r="27">
          <cell r="F27">
            <v>1184.3870095996429</v>
          </cell>
        </row>
        <row r="28">
          <cell r="F28">
            <v>909.66744208881937</v>
          </cell>
        </row>
        <row r="29">
          <cell r="F29">
            <v>274.71956751082348</v>
          </cell>
        </row>
        <row r="30">
          <cell r="F30">
            <v>2994.1563324203603</v>
          </cell>
        </row>
        <row r="33">
          <cell r="F33">
            <v>1812.8020023806164</v>
          </cell>
        </row>
        <row r="35">
          <cell r="F35">
            <v>18.902267999999999</v>
          </cell>
        </row>
        <row r="36">
          <cell r="F36">
            <v>14319.9</v>
          </cell>
        </row>
        <row r="37">
          <cell r="F37">
            <v>1.32</v>
          </cell>
        </row>
      </sheetData>
      <sheetData sheetId="26">
        <row r="12">
          <cell r="F12" t="str">
            <v>Постановление Правительства РФ от 17.04.2023 № 492</v>
          </cell>
        </row>
      </sheetData>
      <sheetData sheetId="27">
        <row r="8">
          <cell r="F8" t="str">
            <v>нет</v>
          </cell>
        </row>
      </sheetData>
      <sheetData sheetId="28">
        <row r="11">
          <cell r="E11">
            <v>1871</v>
          </cell>
        </row>
        <row r="12">
          <cell r="E12">
            <v>1636</v>
          </cell>
        </row>
        <row r="13">
          <cell r="E13">
            <v>204</v>
          </cell>
        </row>
        <row r="17">
          <cell r="E17">
            <v>17.510000000000002</v>
          </cell>
        </row>
        <row r="19">
          <cell r="E19">
            <v>15.93</v>
          </cell>
        </row>
      </sheetData>
      <sheetData sheetId="29" refreshError="1"/>
      <sheetData sheetId="30">
        <row r="12">
          <cell r="F12">
            <v>113.65793168127406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Северное, Северный муниципальный район</v>
          </cell>
        </row>
        <row r="15">
          <cell r="D15" t="str">
            <v/>
          </cell>
        </row>
        <row r="16">
          <cell r="D16" t="str">
            <v>Код ОКТМО</v>
          </cell>
          <cell r="E16" t="str">
            <v>50644425101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1231.0004189894119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1.7000000000000001E-2</v>
          </cell>
        </row>
        <row r="20">
          <cell r="E20">
            <v>5.8000000000000003E-2</v>
          </cell>
        </row>
        <row r="27">
          <cell r="E27">
            <v>4352.1083333333336</v>
          </cell>
        </row>
      </sheetData>
      <sheetData sheetId="9" refreshError="1"/>
      <sheetData sheetId="10" refreshError="1"/>
      <sheetData sheetId="11"/>
      <sheetData sheetId="12" refreshError="1"/>
      <sheetData sheetId="13">
        <row r="12">
          <cell r="F12">
            <v>3019.0060520578481</v>
          </cell>
        </row>
        <row r="13">
          <cell r="F13">
            <v>201692.04967554673</v>
          </cell>
        </row>
        <row r="14">
          <cell r="F14">
            <v>113455</v>
          </cell>
        </row>
        <row r="15">
          <cell r="F15">
            <v>1.071</v>
          </cell>
        </row>
        <row r="16">
          <cell r="F16">
            <v>1</v>
          </cell>
        </row>
        <row r="17">
          <cell r="F17">
            <v>1</v>
          </cell>
        </row>
        <row r="18">
          <cell r="F18">
            <v>38910.02669467502</v>
          </cell>
        </row>
        <row r="19">
          <cell r="F19">
            <v>0</v>
          </cell>
        </row>
        <row r="20">
          <cell r="F20">
            <v>23441.524932855718</v>
          </cell>
        </row>
        <row r="21">
          <cell r="F21">
            <v>1</v>
          </cell>
        </row>
        <row r="22">
          <cell r="F22">
            <v>42890.921752741691</v>
          </cell>
        </row>
        <row r="23">
          <cell r="F23">
            <v>1990</v>
          </cell>
        </row>
        <row r="26">
          <cell r="F26">
            <v>933.15998692308699</v>
          </cell>
        </row>
        <row r="27">
          <cell r="F27">
            <v>0.13385393699999998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до 200</v>
          </cell>
        </row>
        <row r="15">
          <cell r="E15" t="str">
            <v>нет</v>
          </cell>
        </row>
        <row r="19">
          <cell r="E19">
            <v>-39</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0.04</v>
          </cell>
          <cell r="I11">
            <v>0.11700000000000001</v>
          </cell>
          <cell r="J11">
            <v>6.0999999999999999E-2</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903.581328618258</v>
          </cell>
        </row>
        <row r="14">
          <cell r="F14">
            <v>14650.185814796665</v>
          </cell>
        </row>
        <row r="15">
          <cell r="F15">
            <v>0.25</v>
          </cell>
        </row>
        <row r="18">
          <cell r="F18">
            <v>15</v>
          </cell>
        </row>
        <row r="19">
          <cell r="F19">
            <v>4157.8973058034635</v>
          </cell>
        </row>
        <row r="20">
          <cell r="F20">
            <v>2.1999999999999999E-2</v>
          </cell>
        </row>
        <row r="21">
          <cell r="F21">
            <v>10</v>
          </cell>
        </row>
        <row r="22">
          <cell r="F22">
            <v>2.7994799607692609</v>
          </cell>
        </row>
        <row r="23">
          <cell r="F23">
            <v>3.0000000000000001E-3</v>
          </cell>
        </row>
        <row r="24">
          <cell r="F24">
            <v>933.15998692308699</v>
          </cell>
        </row>
      </sheetData>
      <sheetData sheetId="24"/>
      <sheetData sheetId="25">
        <row r="12">
          <cell r="F12">
            <v>528.47789112273415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54.732480000000002</v>
          </cell>
        </row>
        <row r="27">
          <cell r="F27">
            <v>1184.3870095996429</v>
          </cell>
        </row>
        <row r="28">
          <cell r="F28">
            <v>909.66744208881937</v>
          </cell>
        </row>
        <row r="29">
          <cell r="F29">
            <v>274.71956751082348</v>
          </cell>
        </row>
        <row r="30">
          <cell r="F30">
            <v>2993.3326346806743</v>
          </cell>
        </row>
        <row r="33">
          <cell r="F33">
            <v>1812.8020023806164</v>
          </cell>
        </row>
        <row r="35">
          <cell r="F35">
            <v>18.902267999999999</v>
          </cell>
        </row>
        <row r="36">
          <cell r="F36">
            <v>14319.9</v>
          </cell>
        </row>
        <row r="37">
          <cell r="F37">
            <v>1.32</v>
          </cell>
        </row>
      </sheetData>
      <sheetData sheetId="26">
        <row r="12">
          <cell r="F12" t="str">
            <v>Постановление Правительства РФ от 17.04.2023 № 492</v>
          </cell>
        </row>
      </sheetData>
      <sheetData sheetId="27">
        <row r="8">
          <cell r="F8" t="str">
            <v>нет</v>
          </cell>
        </row>
      </sheetData>
      <sheetData sheetId="28">
        <row r="11">
          <cell r="E11">
            <v>1871</v>
          </cell>
        </row>
        <row r="12">
          <cell r="E12">
            <v>1636</v>
          </cell>
        </row>
        <row r="13">
          <cell r="E13">
            <v>204</v>
          </cell>
        </row>
        <row r="17">
          <cell r="E17">
            <v>14.68</v>
          </cell>
        </row>
        <row r="19">
          <cell r="E19">
            <v>15.93</v>
          </cell>
        </row>
      </sheetData>
      <sheetData sheetId="29" refreshError="1"/>
      <sheetData sheetId="30">
        <row r="12">
          <cell r="F12">
            <v>113.64131381576505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Федоровка, Северный муниципальный район</v>
          </cell>
        </row>
        <row r="15">
          <cell r="D15" t="str">
            <v/>
          </cell>
        </row>
        <row r="16">
          <cell r="D16" t="str">
            <v>Код ОКТМО</v>
          </cell>
          <cell r="E16" t="str">
            <v>50644428101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1231.0004189894119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1.7000000000000001E-2</v>
          </cell>
        </row>
        <row r="20">
          <cell r="E20">
            <v>5.8000000000000003E-2</v>
          </cell>
        </row>
        <row r="27">
          <cell r="E27">
            <v>4352.1083333333336</v>
          </cell>
        </row>
      </sheetData>
      <sheetData sheetId="9" refreshError="1"/>
      <sheetData sheetId="10" refreshError="1"/>
      <sheetData sheetId="11"/>
      <sheetData sheetId="12" refreshError="1"/>
      <sheetData sheetId="13">
        <row r="12">
          <cell r="F12">
            <v>3019.0060520578481</v>
          </cell>
        </row>
        <row r="13">
          <cell r="F13">
            <v>201692.04967554673</v>
          </cell>
        </row>
        <row r="14">
          <cell r="F14">
            <v>113455</v>
          </cell>
        </row>
        <row r="15">
          <cell r="F15">
            <v>1.071</v>
          </cell>
        </row>
        <row r="16">
          <cell r="F16">
            <v>1</v>
          </cell>
        </row>
        <row r="17">
          <cell r="F17">
            <v>1</v>
          </cell>
        </row>
        <row r="18">
          <cell r="F18">
            <v>38910.02669467502</v>
          </cell>
        </row>
        <row r="19">
          <cell r="F19">
            <v>0</v>
          </cell>
        </row>
        <row r="20">
          <cell r="F20">
            <v>23441.524932855718</v>
          </cell>
        </row>
        <row r="21">
          <cell r="F21">
            <v>1</v>
          </cell>
        </row>
        <row r="22">
          <cell r="F22">
            <v>42890.921752741691</v>
          </cell>
        </row>
        <row r="23">
          <cell r="F23">
            <v>1990</v>
          </cell>
        </row>
        <row r="26">
          <cell r="F26">
            <v>933.15998692308699</v>
          </cell>
        </row>
        <row r="27">
          <cell r="F27">
            <v>0.13385393699999998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до 200</v>
          </cell>
        </row>
        <row r="15">
          <cell r="E15" t="str">
            <v>нет</v>
          </cell>
        </row>
        <row r="19">
          <cell r="E19">
            <v>-39</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0.04</v>
          </cell>
          <cell r="I11">
            <v>0.11700000000000001</v>
          </cell>
          <cell r="J11">
            <v>6.0999999999999999E-2</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903.581328618258</v>
          </cell>
        </row>
        <row r="14">
          <cell r="F14">
            <v>14650.185814796665</v>
          </cell>
        </row>
        <row r="15">
          <cell r="F15">
            <v>0.25</v>
          </cell>
        </row>
        <row r="18">
          <cell r="F18">
            <v>15</v>
          </cell>
        </row>
        <row r="19">
          <cell r="F19">
            <v>4157.8973058034635</v>
          </cell>
        </row>
        <row r="20">
          <cell r="F20">
            <v>2.1999999999999999E-2</v>
          </cell>
        </row>
        <row r="21">
          <cell r="F21">
            <v>10</v>
          </cell>
        </row>
        <row r="22">
          <cell r="F22">
            <v>2.7994799607692609</v>
          </cell>
        </row>
        <row r="23">
          <cell r="F23">
            <v>3.0000000000000001E-3</v>
          </cell>
        </row>
        <row r="24">
          <cell r="F24">
            <v>933.15998692308699</v>
          </cell>
        </row>
      </sheetData>
      <sheetData sheetId="24"/>
      <sheetData sheetId="25">
        <row r="12">
          <cell r="F12">
            <v>529.30878439818514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64.657290000000003</v>
          </cell>
        </row>
        <row r="27">
          <cell r="F27">
            <v>1184.3870095996429</v>
          </cell>
        </row>
        <row r="28">
          <cell r="F28">
            <v>909.66744208881937</v>
          </cell>
        </row>
        <row r="29">
          <cell r="F29">
            <v>274.71956751082348</v>
          </cell>
        </row>
        <row r="30">
          <cell r="F30">
            <v>2994.1563324203603</v>
          </cell>
        </row>
        <row r="33">
          <cell r="F33">
            <v>1812.8020023806164</v>
          </cell>
        </row>
        <row r="35">
          <cell r="F35">
            <v>18.902267999999999</v>
          </cell>
        </row>
        <row r="36">
          <cell r="F36">
            <v>14319.9</v>
          </cell>
        </row>
        <row r="37">
          <cell r="F37">
            <v>1.32</v>
          </cell>
        </row>
      </sheetData>
      <sheetData sheetId="26">
        <row r="12">
          <cell r="F12" t="str">
            <v>Постановление Правительства РФ от 17.04.2023 № 492</v>
          </cell>
        </row>
      </sheetData>
      <sheetData sheetId="27">
        <row r="8">
          <cell r="F8" t="str">
            <v>нет</v>
          </cell>
        </row>
      </sheetData>
      <sheetData sheetId="28">
        <row r="11">
          <cell r="E11">
            <v>1871</v>
          </cell>
        </row>
        <row r="12">
          <cell r="E12">
            <v>1636</v>
          </cell>
        </row>
        <row r="13">
          <cell r="E13">
            <v>204</v>
          </cell>
        </row>
        <row r="17">
          <cell r="E17">
            <v>17.510000000000002</v>
          </cell>
        </row>
        <row r="19">
          <cell r="E19">
            <v>15.93</v>
          </cell>
        </row>
      </sheetData>
      <sheetData sheetId="29" refreshError="1"/>
      <sheetData sheetId="30">
        <row r="12">
          <cell r="F12">
            <v>113.65793168127406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Чебаки, Северный муниципальный район</v>
          </cell>
        </row>
        <row r="15">
          <cell r="D15" t="str">
            <v/>
          </cell>
        </row>
        <row r="16">
          <cell r="D16" t="str">
            <v>Код ОКТМО</v>
          </cell>
          <cell r="E16" t="str">
            <v>50644431101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1231.0004189894119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1.7000000000000001E-2</v>
          </cell>
        </row>
        <row r="20">
          <cell r="E20">
            <v>5.8000000000000003E-2</v>
          </cell>
        </row>
        <row r="27">
          <cell r="E27">
            <v>4352.1083333333336</v>
          </cell>
        </row>
      </sheetData>
      <sheetData sheetId="9" refreshError="1"/>
      <sheetData sheetId="10" refreshError="1"/>
      <sheetData sheetId="11"/>
      <sheetData sheetId="12" refreshError="1"/>
      <sheetData sheetId="13">
        <row r="12">
          <cell r="F12">
            <v>3019.0060520578481</v>
          </cell>
        </row>
        <row r="13">
          <cell r="F13">
            <v>201692.04967554673</v>
          </cell>
        </row>
        <row r="14">
          <cell r="F14">
            <v>113455</v>
          </cell>
        </row>
        <row r="15">
          <cell r="F15">
            <v>1.071</v>
          </cell>
        </row>
        <row r="16">
          <cell r="F16">
            <v>1</v>
          </cell>
        </row>
        <row r="17">
          <cell r="F17">
            <v>1</v>
          </cell>
        </row>
        <row r="18">
          <cell r="F18">
            <v>38910.02669467502</v>
          </cell>
        </row>
        <row r="19">
          <cell r="F19">
            <v>0</v>
          </cell>
        </row>
        <row r="20">
          <cell r="F20">
            <v>23441.524932855718</v>
          </cell>
        </row>
        <row r="21">
          <cell r="F21">
            <v>1</v>
          </cell>
        </row>
        <row r="22">
          <cell r="F22">
            <v>42890.921752741691</v>
          </cell>
        </row>
        <row r="23">
          <cell r="F23">
            <v>1990</v>
          </cell>
        </row>
        <row r="26">
          <cell r="F26">
            <v>933.15998692308699</v>
          </cell>
        </row>
        <row r="27">
          <cell r="F27">
            <v>0.13385393699999998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до 200</v>
          </cell>
        </row>
        <row r="15">
          <cell r="E15" t="str">
            <v>нет</v>
          </cell>
        </row>
        <row r="19">
          <cell r="E19">
            <v>-39</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0.04</v>
          </cell>
          <cell r="I11">
            <v>0.11700000000000001</v>
          </cell>
          <cell r="J11">
            <v>6.0999999999999999E-2</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903.581328618258</v>
          </cell>
        </row>
        <row r="14">
          <cell r="F14">
            <v>14650.185814796665</v>
          </cell>
        </row>
        <row r="15">
          <cell r="F15">
            <v>0.25</v>
          </cell>
        </row>
        <row r="18">
          <cell r="F18">
            <v>15</v>
          </cell>
        </row>
        <row r="19">
          <cell r="F19">
            <v>4157.8973058034635</v>
          </cell>
        </row>
        <row r="20">
          <cell r="F20">
            <v>2.1999999999999999E-2</v>
          </cell>
        </row>
        <row r="21">
          <cell r="F21">
            <v>10</v>
          </cell>
        </row>
        <row r="22">
          <cell r="F22">
            <v>2.7994799607692609</v>
          </cell>
        </row>
        <row r="23">
          <cell r="F23">
            <v>3.0000000000000001E-3</v>
          </cell>
        </row>
        <row r="24">
          <cell r="F24">
            <v>933.15998692308699</v>
          </cell>
        </row>
      </sheetData>
      <sheetData sheetId="24"/>
      <sheetData sheetId="25">
        <row r="12">
          <cell r="F12">
            <v>528.7127726140277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57.538080000000001</v>
          </cell>
        </row>
        <row r="27">
          <cell r="F27">
            <v>1184.3870095996429</v>
          </cell>
        </row>
        <row r="28">
          <cell r="F28">
            <v>909.66744208881937</v>
          </cell>
        </row>
        <row r="29">
          <cell r="F29">
            <v>274.71956751082348</v>
          </cell>
        </row>
        <row r="30">
          <cell r="F30">
            <v>2993.5654820982536</v>
          </cell>
        </row>
        <row r="33">
          <cell r="F33">
            <v>1812.8020023806164</v>
          </cell>
        </row>
        <row r="35">
          <cell r="F35">
            <v>18.902267999999999</v>
          </cell>
        </row>
        <row r="36">
          <cell r="F36">
            <v>14319.9</v>
          </cell>
        </row>
        <row r="37">
          <cell r="F37">
            <v>1.32</v>
          </cell>
        </row>
      </sheetData>
      <sheetData sheetId="26">
        <row r="12">
          <cell r="F12" t="str">
            <v>Постановление Правительства РФ от 17.04.2023 № 492</v>
          </cell>
        </row>
      </sheetData>
      <sheetData sheetId="27">
        <row r="8">
          <cell r="F8" t="str">
            <v>нет</v>
          </cell>
        </row>
      </sheetData>
      <sheetData sheetId="28">
        <row r="11">
          <cell r="E11">
            <v>1871</v>
          </cell>
        </row>
        <row r="12">
          <cell r="E12">
            <v>1636</v>
          </cell>
        </row>
        <row r="13">
          <cell r="E13">
            <v>204</v>
          </cell>
        </row>
        <row r="17">
          <cell r="E17">
            <v>15.48</v>
          </cell>
        </row>
        <row r="19">
          <cell r="E19">
            <v>15.93</v>
          </cell>
        </row>
      </sheetData>
      <sheetData sheetId="29" refreshError="1"/>
      <sheetData sheetId="30">
        <row r="12">
          <cell r="F12">
            <v>113.64601144559093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Чуваши, Северный муниципальный район</v>
          </cell>
        </row>
        <row r="15">
          <cell r="D15" t="str">
            <v/>
          </cell>
        </row>
        <row r="16">
          <cell r="D16" t="str">
            <v>Код ОКТМО</v>
          </cell>
          <cell r="E16" t="str">
            <v>50644434101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1231.0004189894119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1.7000000000000001E-2</v>
          </cell>
        </row>
        <row r="20">
          <cell r="E20">
            <v>5.8000000000000003E-2</v>
          </cell>
        </row>
        <row r="27">
          <cell r="E27">
            <v>4352.1083333333336</v>
          </cell>
        </row>
      </sheetData>
      <sheetData sheetId="9" refreshError="1"/>
      <sheetData sheetId="10" refreshError="1"/>
      <sheetData sheetId="11"/>
      <sheetData sheetId="12" refreshError="1"/>
      <sheetData sheetId="13">
        <row r="12">
          <cell r="F12">
            <v>3019.0060520578481</v>
          </cell>
        </row>
        <row r="13">
          <cell r="F13">
            <v>201692.04967554673</v>
          </cell>
        </row>
        <row r="14">
          <cell r="F14">
            <v>113455</v>
          </cell>
        </row>
        <row r="15">
          <cell r="F15">
            <v>1.071</v>
          </cell>
        </row>
        <row r="16">
          <cell r="F16">
            <v>1</v>
          </cell>
        </row>
        <row r="17">
          <cell r="F17">
            <v>1</v>
          </cell>
        </row>
        <row r="18">
          <cell r="F18">
            <v>38910.02669467502</v>
          </cell>
        </row>
        <row r="19">
          <cell r="F19">
            <v>0</v>
          </cell>
        </row>
        <row r="20">
          <cell r="F20">
            <v>23441.524932855718</v>
          </cell>
        </row>
        <row r="21">
          <cell r="F21">
            <v>1</v>
          </cell>
        </row>
        <row r="22">
          <cell r="F22">
            <v>42890.921752741691</v>
          </cell>
        </row>
        <row r="23">
          <cell r="F23">
            <v>1990</v>
          </cell>
        </row>
        <row r="26">
          <cell r="F26">
            <v>933.15998692308699</v>
          </cell>
        </row>
        <row r="27">
          <cell r="F27">
            <v>0.13385393699999998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до 200</v>
          </cell>
        </row>
        <row r="15">
          <cell r="E15" t="str">
            <v>нет</v>
          </cell>
        </row>
        <row r="19">
          <cell r="E19">
            <v>-39</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0.04</v>
          </cell>
          <cell r="I11">
            <v>0.11700000000000001</v>
          </cell>
          <cell r="J11">
            <v>6.0999999999999999E-2</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903.581328618258</v>
          </cell>
        </row>
        <row r="14">
          <cell r="F14">
            <v>14650.185814796665</v>
          </cell>
        </row>
        <row r="15">
          <cell r="F15">
            <v>0.25</v>
          </cell>
        </row>
        <row r="18">
          <cell r="F18">
            <v>15</v>
          </cell>
        </row>
        <row r="19">
          <cell r="F19">
            <v>4157.8973058034635</v>
          </cell>
        </row>
        <row r="20">
          <cell r="F20">
            <v>2.1999999999999999E-2</v>
          </cell>
        </row>
        <row r="21">
          <cell r="F21">
            <v>10</v>
          </cell>
        </row>
        <row r="22">
          <cell r="F22">
            <v>2.7994799607692609</v>
          </cell>
        </row>
        <row r="23">
          <cell r="F23">
            <v>3.0000000000000001E-3</v>
          </cell>
        </row>
        <row r="24">
          <cell r="F24">
            <v>933.15998692308699</v>
          </cell>
        </row>
      </sheetData>
      <sheetData sheetId="24"/>
      <sheetData sheetId="25">
        <row r="12">
          <cell r="F12">
            <v>529.04747873912106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61.536060000000006</v>
          </cell>
        </row>
        <row r="27">
          <cell r="F27">
            <v>1184.3870095996429</v>
          </cell>
        </row>
        <row r="28">
          <cell r="F28">
            <v>909.66744208881937</v>
          </cell>
        </row>
        <row r="29">
          <cell r="F29">
            <v>274.71956751082348</v>
          </cell>
        </row>
        <row r="30">
          <cell r="F30">
            <v>2993.8972896683035</v>
          </cell>
        </row>
        <row r="33">
          <cell r="F33">
            <v>1812.8020023806164</v>
          </cell>
        </row>
        <row r="35">
          <cell r="F35">
            <v>18.902267999999999</v>
          </cell>
        </row>
        <row r="36">
          <cell r="F36">
            <v>14319.9</v>
          </cell>
        </row>
        <row r="37">
          <cell r="F37">
            <v>1.32</v>
          </cell>
        </row>
      </sheetData>
      <sheetData sheetId="26">
        <row r="12">
          <cell r="F12" t="str">
            <v>Постановление Правительства РФ от 17.04.2023 № 492</v>
          </cell>
        </row>
      </sheetData>
      <sheetData sheetId="27">
        <row r="8">
          <cell r="F8" t="str">
            <v>нет</v>
          </cell>
        </row>
      </sheetData>
      <sheetData sheetId="28">
        <row r="11">
          <cell r="E11">
            <v>1871</v>
          </cell>
        </row>
        <row r="12">
          <cell r="E12">
            <v>1636</v>
          </cell>
        </row>
        <row r="13">
          <cell r="E13">
            <v>204</v>
          </cell>
        </row>
        <row r="17">
          <cell r="E17">
            <v>16.62</v>
          </cell>
        </row>
        <row r="19">
          <cell r="E19">
            <v>15.93</v>
          </cell>
        </row>
      </sheetData>
      <sheetData sheetId="29" refreshError="1"/>
      <sheetData sheetId="30">
        <row r="12">
          <cell r="F12">
            <v>113.65270556809278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6"/>
  <sheetViews>
    <sheetView tabSelected="1" workbookViewId="0">
      <selection activeCell="E4" sqref="E4"/>
    </sheetView>
  </sheetViews>
  <sheetFormatPr defaultRowHeight="12.75" x14ac:dyDescent="0.2"/>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
        <v>3</v>
      </c>
      <c r="C4" s="10" t="s">
        <v>4</v>
      </c>
    </row>
    <row r="5" spans="1:3" ht="38.25" x14ac:dyDescent="0.2">
      <c r="A5" s="8"/>
      <c r="B5" s="9" t="s">
        <v>5</v>
      </c>
      <c r="C5" s="10" t="s">
        <v>6</v>
      </c>
    </row>
    <row r="6" spans="1:3" x14ac:dyDescent="0.2">
      <c r="A6" s="8"/>
      <c r="B6" s="9" t="s">
        <v>7</v>
      </c>
      <c r="C6" s="10" t="s">
        <v>7</v>
      </c>
    </row>
    <row r="7" spans="1:3" x14ac:dyDescent="0.2">
      <c r="A7" s="8"/>
      <c r="B7" s="9" t="s">
        <v>8</v>
      </c>
      <c r="C7" s="11" t="s">
        <v>9</v>
      </c>
    </row>
    <row r="8" spans="1:3" x14ac:dyDescent="0.2">
      <c r="A8" s="8"/>
      <c r="B8" s="12" t="s">
        <v>10</v>
      </c>
      <c r="C8" s="13">
        <v>0</v>
      </c>
    </row>
    <row r="9" spans="1:3" x14ac:dyDescent="0.2">
      <c r="A9" s="8"/>
      <c r="B9" s="9" t="s">
        <v>11</v>
      </c>
      <c r="C9" s="14">
        <v>2025</v>
      </c>
    </row>
    <row r="10" spans="1:3" x14ac:dyDescent="0.2">
      <c r="A10" s="8"/>
      <c r="B10" s="9" t="s">
        <v>12</v>
      </c>
      <c r="C10" s="14">
        <v>2024</v>
      </c>
    </row>
    <row r="11" spans="1:3" x14ac:dyDescent="0.2">
      <c r="A11" s="8"/>
      <c r="B11" s="9" t="s">
        <v>13</v>
      </c>
      <c r="C11" s="14">
        <v>2023</v>
      </c>
    </row>
    <row r="12" spans="1:3" x14ac:dyDescent="0.2">
      <c r="A12" s="8"/>
      <c r="B12" s="9" t="s">
        <v>14</v>
      </c>
      <c r="C12" s="14">
        <v>2019</v>
      </c>
    </row>
    <row r="13" spans="1:3" ht="38.25" x14ac:dyDescent="0.2">
      <c r="A13" s="8"/>
      <c r="B13" s="9" t="s">
        <v>15</v>
      </c>
      <c r="C13" s="15" t="s">
        <v>16</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v>5795.645612454231</v>
      </c>
    </row>
    <row r="18" spans="1:3" ht="38.25" x14ac:dyDescent="0.2">
      <c r="A18" s="22" t="s">
        <v>22</v>
      </c>
      <c r="B18" s="25" t="s">
        <v>23</v>
      </c>
      <c r="C18" s="26">
        <v>1231.0004189894119</v>
      </c>
    </row>
    <row r="19" spans="1:3" ht="38.25" x14ac:dyDescent="0.2">
      <c r="A19" s="22" t="s">
        <v>24</v>
      </c>
      <c r="B19" s="25" t="s">
        <v>25</v>
      </c>
      <c r="C19" s="26">
        <v>3019.0060520578481</v>
      </c>
    </row>
    <row r="20" spans="1:3" ht="25.5" x14ac:dyDescent="0.2">
      <c r="A20" s="22" t="s">
        <v>26</v>
      </c>
      <c r="B20" s="25" t="s">
        <v>27</v>
      </c>
      <c r="C20" s="26">
        <v>903.581328618258</v>
      </c>
    </row>
    <row r="21" spans="1:3" ht="38.25" x14ac:dyDescent="0.2">
      <c r="A21" s="22" t="s">
        <v>28</v>
      </c>
      <c r="B21" s="25" t="s">
        <v>29</v>
      </c>
      <c r="C21" s="26">
        <v>528.41770274059013</v>
      </c>
    </row>
    <row r="22" spans="1:3" ht="25.5" x14ac:dyDescent="0.2">
      <c r="A22" s="22" t="s">
        <v>30</v>
      </c>
      <c r="B22" s="25" t="s">
        <v>31</v>
      </c>
      <c r="C22" s="26">
        <v>113.64011004812217</v>
      </c>
    </row>
    <row r="23" spans="1:3" ht="39" thickBot="1" x14ac:dyDescent="0.25">
      <c r="A23" s="27" t="s">
        <v>32</v>
      </c>
      <c r="B23" s="28" t="s">
        <v>33</v>
      </c>
      <c r="C23" s="29" t="s">
        <v>34</v>
      </c>
    </row>
    <row r="24" spans="1:3" ht="13.5" thickBot="1" x14ac:dyDescent="0.25">
      <c r="A24" s="4"/>
    </row>
    <row r="25" spans="1:3" x14ac:dyDescent="0.2">
      <c r="A25" s="16" t="s">
        <v>18</v>
      </c>
      <c r="B25" s="30" t="s">
        <v>19</v>
      </c>
      <c r="C25" s="31" t="s">
        <v>20</v>
      </c>
    </row>
    <row r="26" spans="1:3" x14ac:dyDescent="0.2">
      <c r="A26" s="19">
        <v>1</v>
      </c>
      <c r="B26" s="32">
        <v>2</v>
      </c>
      <c r="C26" s="33">
        <v>3</v>
      </c>
    </row>
    <row r="27" spans="1:3" ht="46.5" customHeight="1" x14ac:dyDescent="0.2">
      <c r="A27" s="22">
        <v>1</v>
      </c>
      <c r="B27" s="124" t="s">
        <v>35</v>
      </c>
      <c r="C27" s="124"/>
    </row>
    <row r="28" spans="1:3" x14ac:dyDescent="0.2">
      <c r="A28" s="22" t="s">
        <v>22</v>
      </c>
      <c r="B28" s="34" t="s">
        <v>36</v>
      </c>
      <c r="C28" s="35">
        <v>5100</v>
      </c>
    </row>
    <row r="29" spans="1:3" ht="38.25" x14ac:dyDescent="0.2">
      <c r="A29" s="22" t="s">
        <v>24</v>
      </c>
      <c r="B29" s="34" t="s">
        <v>37</v>
      </c>
      <c r="C29" s="35">
        <v>4352.1083333333336</v>
      </c>
    </row>
    <row r="30" spans="1:3" x14ac:dyDescent="0.2">
      <c r="A30" s="22" t="s">
        <v>26</v>
      </c>
      <c r="B30" s="34" t="s">
        <v>38</v>
      </c>
      <c r="C30" s="36">
        <v>1.7000000000000001E-2</v>
      </c>
    </row>
    <row r="31" spans="1:3" x14ac:dyDescent="0.2">
      <c r="A31" s="22" t="s">
        <v>28</v>
      </c>
      <c r="B31" s="34" t="s">
        <v>39</v>
      </c>
      <c r="C31" s="36">
        <v>5.8000000000000003E-2</v>
      </c>
    </row>
    <row r="32" spans="1:3" ht="25.5" x14ac:dyDescent="0.2">
      <c r="A32" s="22" t="s">
        <v>30</v>
      </c>
      <c r="B32" s="37" t="s">
        <v>40</v>
      </c>
      <c r="C32" s="38">
        <v>176.4</v>
      </c>
    </row>
    <row r="33" spans="1:3" x14ac:dyDescent="0.2">
      <c r="A33" s="22" t="s">
        <v>32</v>
      </c>
      <c r="B33" s="37" t="s">
        <v>41</v>
      </c>
      <c r="C33" s="39">
        <v>7000</v>
      </c>
    </row>
    <row r="34" spans="1:3" x14ac:dyDescent="0.2">
      <c r="A34" s="22" t="s">
        <v>42</v>
      </c>
      <c r="B34" s="40" t="s">
        <v>43</v>
      </c>
      <c r="C34" s="41">
        <v>0.72857142857142854</v>
      </c>
    </row>
    <row r="35" spans="1:3" x14ac:dyDescent="0.2">
      <c r="A35" s="42" t="s">
        <v>44</v>
      </c>
      <c r="B35" s="43" t="s">
        <v>45</v>
      </c>
      <c r="C35" s="41">
        <v>21.588411179999994</v>
      </c>
    </row>
    <row r="36" spans="1:3" x14ac:dyDescent="0.2">
      <c r="A36" s="42" t="s">
        <v>46</v>
      </c>
      <c r="B36" s="44" t="s">
        <v>47</v>
      </c>
      <c r="C36" s="41">
        <v>20.818139999999996</v>
      </c>
    </row>
    <row r="37" spans="1:3" x14ac:dyDescent="0.2">
      <c r="A37" s="42" t="s">
        <v>48</v>
      </c>
      <c r="B37" s="45" t="s">
        <v>49</v>
      </c>
      <c r="C37" s="41">
        <v>1.0369999999999999</v>
      </c>
    </row>
    <row r="38" spans="1:3" ht="51.75" thickBot="1" x14ac:dyDescent="0.25">
      <c r="A38" s="27" t="s">
        <v>50</v>
      </c>
      <c r="B38" s="46" t="s">
        <v>51</v>
      </c>
      <c r="C38" s="47">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
        <v>56</v>
      </c>
    </row>
    <row r="42" spans="1:3" ht="25.5" x14ac:dyDescent="0.2">
      <c r="A42" s="22" t="s">
        <v>57</v>
      </c>
      <c r="B42" s="34" t="s">
        <v>58</v>
      </c>
      <c r="C42" s="52" t="s">
        <v>59</v>
      </c>
    </row>
    <row r="43" spans="1:3" ht="25.5" x14ac:dyDescent="0.2">
      <c r="A43" s="22" t="s">
        <v>60</v>
      </c>
      <c r="B43" s="34" t="s">
        <v>61</v>
      </c>
      <c r="C43" s="52" t="s">
        <v>62</v>
      </c>
    </row>
    <row r="44" spans="1:3" ht="25.5" x14ac:dyDescent="0.2">
      <c r="A44" s="22" t="s">
        <v>63</v>
      </c>
      <c r="B44" s="34" t="s">
        <v>64</v>
      </c>
      <c r="C44" s="53" t="s">
        <v>65</v>
      </c>
    </row>
    <row r="45" spans="1:3" ht="25.5" x14ac:dyDescent="0.2">
      <c r="A45" s="22" t="s">
        <v>66</v>
      </c>
      <c r="B45" s="34" t="s">
        <v>67</v>
      </c>
      <c r="C45" s="35">
        <v>38910.02669467502</v>
      </c>
    </row>
    <row r="46" spans="1:3" ht="25.5" x14ac:dyDescent="0.2">
      <c r="A46" s="22" t="s">
        <v>68</v>
      </c>
      <c r="B46" s="54" t="s">
        <v>69</v>
      </c>
      <c r="C46" s="35">
        <v>23441.524932855718</v>
      </c>
    </row>
    <row r="47" spans="1:3" ht="25.5" x14ac:dyDescent="0.2">
      <c r="A47" s="22" t="s">
        <v>70</v>
      </c>
      <c r="B47" s="55" t="s">
        <v>71</v>
      </c>
      <c r="C47" s="35">
        <v>-39</v>
      </c>
    </row>
    <row r="48" spans="1:3" ht="25.5" x14ac:dyDescent="0.2">
      <c r="A48" s="22" t="s">
        <v>72</v>
      </c>
      <c r="B48" s="55" t="s">
        <v>73</v>
      </c>
      <c r="C48" s="35" t="s">
        <v>65</v>
      </c>
    </row>
    <row r="49" spans="1:3" ht="38.25" x14ac:dyDescent="0.2">
      <c r="A49" s="22" t="s">
        <v>74</v>
      </c>
      <c r="B49" s="56" t="s">
        <v>75</v>
      </c>
      <c r="C49" s="35">
        <v>1287</v>
      </c>
    </row>
    <row r="50" spans="1:3" ht="25.5" x14ac:dyDescent="0.2">
      <c r="A50" s="22" t="s">
        <v>76</v>
      </c>
      <c r="B50" s="57" t="s">
        <v>77</v>
      </c>
      <c r="C50" s="35">
        <v>5.97</v>
      </c>
    </row>
    <row r="51" spans="1:3" ht="51" x14ac:dyDescent="0.2">
      <c r="A51" s="22" t="s">
        <v>78</v>
      </c>
      <c r="B51" s="58" t="s">
        <v>79</v>
      </c>
      <c r="C51" s="35">
        <v>1</v>
      </c>
    </row>
    <row r="52" spans="1:3" ht="25.5" x14ac:dyDescent="0.2">
      <c r="A52" s="22" t="s">
        <v>80</v>
      </c>
      <c r="B52" s="57" t="s">
        <v>81</v>
      </c>
      <c r="C52" s="35">
        <v>12104</v>
      </c>
    </row>
    <row r="53" spans="1:3" ht="25.5" x14ac:dyDescent="0.2">
      <c r="A53" s="22" t="s">
        <v>82</v>
      </c>
      <c r="B53" s="58" t="s">
        <v>83</v>
      </c>
      <c r="C53" s="36">
        <v>4.8000000000000001E-2</v>
      </c>
    </row>
    <row r="54" spans="1:3" x14ac:dyDescent="0.2">
      <c r="A54" s="22" t="s">
        <v>84</v>
      </c>
      <c r="B54" s="58" t="s">
        <v>85</v>
      </c>
      <c r="C54" s="35">
        <v>1</v>
      </c>
    </row>
    <row r="55" spans="1:3" x14ac:dyDescent="0.2">
      <c r="A55" s="22" t="s">
        <v>86</v>
      </c>
      <c r="B55" s="59" t="s">
        <v>87</v>
      </c>
      <c r="C55" s="35">
        <v>1</v>
      </c>
    </row>
    <row r="56" spans="1:3" ht="25.5" x14ac:dyDescent="0.2">
      <c r="A56" s="60" t="s">
        <v>88</v>
      </c>
      <c r="B56" s="34" t="s">
        <v>89</v>
      </c>
      <c r="C56" s="35">
        <v>201692.04967554673</v>
      </c>
    </row>
    <row r="57" spans="1:3" ht="25.5" x14ac:dyDescent="0.2">
      <c r="A57" s="60" t="s">
        <v>90</v>
      </c>
      <c r="B57" s="59" t="s">
        <v>91</v>
      </c>
      <c r="C57" s="35">
        <v>113455</v>
      </c>
    </row>
    <row r="58" spans="1:3" x14ac:dyDescent="0.2">
      <c r="A58" s="60" t="s">
        <v>92</v>
      </c>
      <c r="B58" s="61" t="s">
        <v>93</v>
      </c>
      <c r="C58" s="41">
        <v>1.071</v>
      </c>
    </row>
    <row r="59" spans="1:3" x14ac:dyDescent="0.2">
      <c r="A59" s="60" t="s">
        <v>94</v>
      </c>
      <c r="B59" s="61" t="s">
        <v>95</v>
      </c>
      <c r="C59" s="41">
        <v>1</v>
      </c>
    </row>
    <row r="60" spans="1:3" x14ac:dyDescent="0.2">
      <c r="A60" s="60" t="s">
        <v>96</v>
      </c>
      <c r="B60" s="59" t="s">
        <v>97</v>
      </c>
      <c r="C60" s="35">
        <v>1</v>
      </c>
    </row>
    <row r="61" spans="1:3" s="64" customFormat="1" x14ac:dyDescent="0.2">
      <c r="A61" s="60" t="s">
        <v>98</v>
      </c>
      <c r="B61" s="62" t="s">
        <v>99</v>
      </c>
      <c r="C61" s="63">
        <v>10</v>
      </c>
    </row>
    <row r="62" spans="1:3" ht="25.5" x14ac:dyDescent="0.2">
      <c r="A62" s="60" t="s">
        <v>100</v>
      </c>
      <c r="B62" s="65" t="s">
        <v>101</v>
      </c>
      <c r="C62" s="35">
        <v>933.15998692308699</v>
      </c>
    </row>
    <row r="63" spans="1:3" x14ac:dyDescent="0.2">
      <c r="A63" s="60" t="s">
        <v>102</v>
      </c>
      <c r="B63" s="54" t="s">
        <v>103</v>
      </c>
      <c r="C63" s="35">
        <v>0.13385393699999998</v>
      </c>
    </row>
    <row r="64" spans="1:3" x14ac:dyDescent="0.2">
      <c r="A64" s="60" t="s">
        <v>104</v>
      </c>
      <c r="B64" s="59" t="s">
        <v>105</v>
      </c>
      <c r="C64" s="63">
        <v>4200</v>
      </c>
    </row>
    <row r="65" spans="1:3" ht="38.25" x14ac:dyDescent="0.2">
      <c r="A65" s="60" t="s">
        <v>106</v>
      </c>
      <c r="B65" s="34" t="s">
        <v>107</v>
      </c>
      <c r="C65" s="35">
        <v>42890.921752741691</v>
      </c>
    </row>
    <row r="66" spans="1:3" ht="25.5" x14ac:dyDescent="0.2">
      <c r="A66" s="60" t="s">
        <v>108</v>
      </c>
      <c r="B66" s="61" t="s">
        <v>109</v>
      </c>
      <c r="C66" s="35">
        <v>1990</v>
      </c>
    </row>
    <row r="67" spans="1:3" ht="25.5" x14ac:dyDescent="0.2">
      <c r="A67" s="60" t="s">
        <v>110</v>
      </c>
      <c r="B67" s="54" t="s">
        <v>111</v>
      </c>
      <c r="C67" s="35">
        <v>14307.876789999998</v>
      </c>
    </row>
    <row r="68" spans="1:3" ht="38.25" x14ac:dyDescent="0.2">
      <c r="A68" s="60" t="s">
        <v>112</v>
      </c>
      <c r="B68" s="66" t="s">
        <v>113</v>
      </c>
      <c r="C68" s="53">
        <v>0</v>
      </c>
    </row>
    <row r="69" spans="1:3" ht="25.5" x14ac:dyDescent="0.2">
      <c r="A69" s="60" t="s">
        <v>114</v>
      </c>
      <c r="B69" s="67" t="s">
        <v>115</v>
      </c>
      <c r="C69" s="68">
        <v>9.89</v>
      </c>
    </row>
    <row r="70" spans="1:3" ht="25.5" x14ac:dyDescent="0.2">
      <c r="A70" s="60" t="s">
        <v>116</v>
      </c>
      <c r="B70" s="67" t="s">
        <v>117</v>
      </c>
      <c r="C70" s="63">
        <v>300</v>
      </c>
    </row>
    <row r="71" spans="1:3" ht="25.5" x14ac:dyDescent="0.2">
      <c r="A71" s="60" t="s">
        <v>118</v>
      </c>
      <c r="B71" s="66" t="s">
        <v>119</v>
      </c>
      <c r="C71" s="69">
        <v>61211</v>
      </c>
    </row>
    <row r="72" spans="1:3" ht="38.25" x14ac:dyDescent="0.2">
      <c r="A72" s="60" t="s">
        <v>120</v>
      </c>
      <c r="B72" s="66" t="s">
        <v>121</v>
      </c>
      <c r="C72" s="69">
        <v>45675</v>
      </c>
    </row>
    <row r="73" spans="1:3" ht="25.5" x14ac:dyDescent="0.2">
      <c r="A73" s="60" t="s">
        <v>122</v>
      </c>
      <c r="B73" s="54" t="s">
        <v>123</v>
      </c>
      <c r="C73" s="35">
        <v>9541.9567200000001</v>
      </c>
    </row>
    <row r="74" spans="1:3" ht="38.25" x14ac:dyDescent="0.2">
      <c r="A74" s="60" t="s">
        <v>124</v>
      </c>
      <c r="B74" s="66" t="s">
        <v>125</v>
      </c>
      <c r="C74" s="53">
        <v>0</v>
      </c>
    </row>
    <row r="75" spans="1:3" ht="25.5" x14ac:dyDescent="0.2">
      <c r="A75" s="60" t="s">
        <v>126</v>
      </c>
      <c r="B75" s="67" t="s">
        <v>127</v>
      </c>
      <c r="C75" s="68">
        <v>0.56000000000000005</v>
      </c>
    </row>
    <row r="76" spans="1:3" ht="25.5" x14ac:dyDescent="0.2">
      <c r="A76" s="60" t="s">
        <v>128</v>
      </c>
      <c r="B76" s="67" t="s">
        <v>117</v>
      </c>
      <c r="C76" s="63">
        <v>300</v>
      </c>
    </row>
    <row r="77" spans="1:3" ht="25.5" x14ac:dyDescent="0.2">
      <c r="A77" s="60" t="s">
        <v>129</v>
      </c>
      <c r="B77" s="70" t="s">
        <v>130</v>
      </c>
      <c r="C77" s="69">
        <v>65637</v>
      </c>
    </row>
    <row r="78" spans="1:3" ht="38.25" x14ac:dyDescent="0.2">
      <c r="A78" s="60" t="s">
        <v>131</v>
      </c>
      <c r="B78" s="70" t="s">
        <v>132</v>
      </c>
      <c r="C78" s="69">
        <v>31684</v>
      </c>
    </row>
    <row r="79" spans="1:3" x14ac:dyDescent="0.2">
      <c r="A79" s="60" t="s">
        <v>133</v>
      </c>
      <c r="B79" s="34" t="s">
        <v>134</v>
      </c>
      <c r="C79" s="36">
        <v>0.17804631770487722</v>
      </c>
    </row>
    <row r="80" spans="1:3" ht="25.5" x14ac:dyDescent="0.2">
      <c r="A80" s="60" t="s">
        <v>135</v>
      </c>
      <c r="B80" s="54" t="s">
        <v>136</v>
      </c>
      <c r="C80" s="71">
        <v>0.1652189781021898</v>
      </c>
    </row>
    <row r="81" spans="1:3" x14ac:dyDescent="0.2">
      <c r="A81" s="60" t="s">
        <v>137</v>
      </c>
      <c r="B81" s="72" t="s">
        <v>138</v>
      </c>
      <c r="C81" s="36">
        <v>0.13880000000000001</v>
      </c>
    </row>
    <row r="82" spans="1:3" s="64" customFormat="1" ht="13.5" thickBot="1" x14ac:dyDescent="0.25">
      <c r="A82" s="73" t="s">
        <v>139</v>
      </c>
      <c r="B82" s="74" t="s">
        <v>140</v>
      </c>
      <c r="C82" s="75">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25.5" x14ac:dyDescent="0.2">
      <c r="A85" s="78" t="s">
        <v>143</v>
      </c>
      <c r="B85" s="34" t="s">
        <v>144</v>
      </c>
      <c r="C85" s="35">
        <v>14650.185814796665</v>
      </c>
    </row>
    <row r="86" spans="1:3" s="64" customFormat="1" ht="38.25" x14ac:dyDescent="0.2">
      <c r="A86" s="78" t="s">
        <v>145</v>
      </c>
      <c r="B86" s="54" t="s">
        <v>146</v>
      </c>
      <c r="C86" s="79">
        <v>0.25</v>
      </c>
    </row>
    <row r="87" spans="1:3" s="64" customFormat="1" x14ac:dyDescent="0.2">
      <c r="A87" s="78" t="s">
        <v>147</v>
      </c>
      <c r="B87" s="80" t="s">
        <v>148</v>
      </c>
      <c r="C87" s="63">
        <v>15</v>
      </c>
    </row>
    <row r="88" spans="1:3" s="64" customFormat="1" x14ac:dyDescent="0.2">
      <c r="A88" s="78" t="s">
        <v>149</v>
      </c>
      <c r="B88" s="34" t="s">
        <v>150</v>
      </c>
      <c r="C88" s="35">
        <v>4157.8973058034635</v>
      </c>
    </row>
    <row r="89" spans="1:3" s="64" customFormat="1" ht="51" x14ac:dyDescent="0.2">
      <c r="A89" s="78" t="s">
        <v>151</v>
      </c>
      <c r="B89" s="54" t="s">
        <v>152</v>
      </c>
      <c r="C89" s="81">
        <v>2.1999999999999999E-2</v>
      </c>
    </row>
    <row r="90" spans="1:3" s="64" customFormat="1" x14ac:dyDescent="0.2">
      <c r="A90" s="78" t="s">
        <v>153</v>
      </c>
      <c r="B90" s="59" t="s">
        <v>99</v>
      </c>
      <c r="C90" s="63">
        <v>10</v>
      </c>
    </row>
    <row r="91" spans="1:3" s="64" customFormat="1" x14ac:dyDescent="0.2">
      <c r="A91" s="78" t="s">
        <v>154</v>
      </c>
      <c r="B91" s="34" t="s">
        <v>155</v>
      </c>
      <c r="C91" s="35">
        <v>2.7994799607692609</v>
      </c>
    </row>
    <row r="92" spans="1:3" s="64" customFormat="1" ht="51" x14ac:dyDescent="0.2">
      <c r="A92" s="78" t="s">
        <v>156</v>
      </c>
      <c r="B92" s="54" t="s">
        <v>157</v>
      </c>
      <c r="C92" s="81">
        <v>3.0000000000000001E-3</v>
      </c>
    </row>
    <row r="93" spans="1:3" s="64" customFormat="1" ht="26.25" thickBot="1" x14ac:dyDescent="0.25">
      <c r="A93" s="82" t="s">
        <v>158</v>
      </c>
      <c r="B93" s="83" t="s">
        <v>101</v>
      </c>
      <c r="C93" s="84">
        <v>933.15998692308699</v>
      </c>
    </row>
    <row r="94" spans="1:3" ht="13.5" thickBot="1" x14ac:dyDescent="0.25">
      <c r="A94" s="48"/>
      <c r="B94" s="76"/>
      <c r="C94" s="15"/>
    </row>
    <row r="95" spans="1:3" ht="30" customHeight="1" x14ac:dyDescent="0.2">
      <c r="A95" s="85" t="s">
        <v>159</v>
      </c>
      <c r="B95" s="119" t="s">
        <v>160</v>
      </c>
      <c r="C95" s="119"/>
    </row>
    <row r="96" spans="1:3" ht="25.5" x14ac:dyDescent="0.2">
      <c r="A96" s="60" t="s">
        <v>161</v>
      </c>
      <c r="B96" s="34" t="s">
        <v>162</v>
      </c>
      <c r="C96" s="35">
        <v>1652.5</v>
      </c>
    </row>
    <row r="97" spans="1:3" ht="25.5" x14ac:dyDescent="0.2">
      <c r="A97" s="60" t="s">
        <v>163</v>
      </c>
      <c r="B97" s="59" t="s">
        <v>164</v>
      </c>
      <c r="C97" s="35">
        <v>73547</v>
      </c>
    </row>
    <row r="98" spans="1:3" x14ac:dyDescent="0.2">
      <c r="A98" s="60" t="s">
        <v>165</v>
      </c>
      <c r="B98" s="59" t="s">
        <v>166</v>
      </c>
      <c r="C98" s="41">
        <v>0.02</v>
      </c>
    </row>
    <row r="99" spans="1:3" ht="25.5" x14ac:dyDescent="0.2">
      <c r="A99" s="60" t="s">
        <v>167</v>
      </c>
      <c r="B99" s="59" t="s">
        <v>168</v>
      </c>
      <c r="C99" s="35">
        <v>12104</v>
      </c>
    </row>
    <row r="100" spans="1:3" ht="25.5" x14ac:dyDescent="0.2">
      <c r="A100" s="60" t="s">
        <v>169</v>
      </c>
      <c r="B100" s="59" t="s">
        <v>170</v>
      </c>
      <c r="C100" s="41">
        <v>1.4999999999999999E-2</v>
      </c>
    </row>
    <row r="101" spans="1:3" ht="25.5" x14ac:dyDescent="0.2">
      <c r="A101" s="60" t="s">
        <v>171</v>
      </c>
      <c r="B101" s="34" t="s">
        <v>172</v>
      </c>
      <c r="C101" s="35">
        <v>1933.1949342509995</v>
      </c>
    </row>
    <row r="102" spans="1:3" ht="24" customHeight="1" x14ac:dyDescent="0.2">
      <c r="A102" s="60" t="s">
        <v>173</v>
      </c>
      <c r="B102" s="54" t="s">
        <v>174</v>
      </c>
      <c r="C102" s="86">
        <v>0</v>
      </c>
    </row>
    <row r="103" spans="1:3" ht="63.75" x14ac:dyDescent="0.2">
      <c r="A103" s="60" t="s">
        <v>175</v>
      </c>
      <c r="B103" s="54" t="s">
        <v>176</v>
      </c>
      <c r="C103" s="35">
        <v>3.6112641666666665</v>
      </c>
    </row>
    <row r="104" spans="1:3" ht="25.5" x14ac:dyDescent="0.2">
      <c r="A104" s="60" t="s">
        <v>177</v>
      </c>
      <c r="B104" s="59" t="s">
        <v>178</v>
      </c>
      <c r="C104" s="35">
        <v>180</v>
      </c>
    </row>
    <row r="105" spans="1:3" x14ac:dyDescent="0.2">
      <c r="A105" s="60" t="s">
        <v>179</v>
      </c>
      <c r="B105" s="54" t="s">
        <v>180</v>
      </c>
      <c r="C105" s="35">
        <v>8497.1999999999989</v>
      </c>
    </row>
    <row r="106" spans="1:3" x14ac:dyDescent="0.2">
      <c r="A106" s="60" t="s">
        <v>181</v>
      </c>
      <c r="B106" s="59" t="s">
        <v>182</v>
      </c>
      <c r="C106" s="41">
        <v>0.35</v>
      </c>
    </row>
    <row r="107" spans="1:3" x14ac:dyDescent="0.2">
      <c r="A107" s="60" t="s">
        <v>183</v>
      </c>
      <c r="B107" s="34" t="s">
        <v>184</v>
      </c>
      <c r="C107" s="35">
        <v>54.013545000000008</v>
      </c>
    </row>
    <row r="108" spans="1:3" ht="25.5" x14ac:dyDescent="0.2">
      <c r="A108" s="60" t="s">
        <v>185</v>
      </c>
      <c r="B108" s="54" t="s">
        <v>113</v>
      </c>
      <c r="C108" s="86">
        <v>0</v>
      </c>
    </row>
    <row r="109" spans="1:3" ht="25.5" x14ac:dyDescent="0.2">
      <c r="A109" s="60" t="s">
        <v>186</v>
      </c>
      <c r="B109" s="54" t="s">
        <v>187</v>
      </c>
      <c r="C109" s="35">
        <v>14.475000000000001</v>
      </c>
    </row>
    <row r="110" spans="1:3" ht="38.25" x14ac:dyDescent="0.2">
      <c r="A110" s="60" t="s">
        <v>188</v>
      </c>
      <c r="B110" s="54" t="s">
        <v>125</v>
      </c>
      <c r="C110" s="86">
        <v>0</v>
      </c>
    </row>
    <row r="111" spans="1:3" x14ac:dyDescent="0.2">
      <c r="A111" s="60" t="s">
        <v>189</v>
      </c>
      <c r="B111" s="54" t="s">
        <v>190</v>
      </c>
      <c r="C111" s="35">
        <v>15.93</v>
      </c>
    </row>
    <row r="112" spans="1:3" x14ac:dyDescent="0.2">
      <c r="A112" s="60" t="s">
        <v>191</v>
      </c>
      <c r="B112" s="59" t="s">
        <v>192</v>
      </c>
      <c r="C112" s="35">
        <v>1871</v>
      </c>
    </row>
    <row r="113" spans="1:3" x14ac:dyDescent="0.2">
      <c r="A113" s="60" t="s">
        <v>193</v>
      </c>
      <c r="B113" s="59" t="s">
        <v>194</v>
      </c>
      <c r="C113" s="53">
        <v>1636</v>
      </c>
    </row>
    <row r="114" spans="1:3" x14ac:dyDescent="0.2">
      <c r="A114" s="60" t="s">
        <v>195</v>
      </c>
      <c r="B114" s="59" t="s">
        <v>196</v>
      </c>
      <c r="C114" s="53">
        <v>204</v>
      </c>
    </row>
    <row r="115" spans="1:3" ht="25.5" x14ac:dyDescent="0.2">
      <c r="A115" s="60" t="s">
        <v>197</v>
      </c>
      <c r="B115" s="34" t="s">
        <v>198</v>
      </c>
      <c r="C115" s="35">
        <v>1184.3870095996429</v>
      </c>
    </row>
    <row r="116" spans="1:3" ht="25.5" x14ac:dyDescent="0.2">
      <c r="A116" s="60" t="s">
        <v>199</v>
      </c>
      <c r="B116" s="54" t="s">
        <v>200</v>
      </c>
      <c r="C116" s="35">
        <v>909.66744208881937</v>
      </c>
    </row>
    <row r="117" spans="1:3" ht="38.25" x14ac:dyDescent="0.2">
      <c r="A117" s="60" t="s">
        <v>201</v>
      </c>
      <c r="B117" s="54" t="s">
        <v>202</v>
      </c>
      <c r="C117" s="35">
        <v>274.71956751082348</v>
      </c>
    </row>
    <row r="118" spans="1:3" ht="25.5" x14ac:dyDescent="0.2">
      <c r="A118" s="60" t="s">
        <v>203</v>
      </c>
      <c r="B118" s="40" t="s">
        <v>204</v>
      </c>
      <c r="C118" s="35">
        <v>2993.2729675299197</v>
      </c>
    </row>
    <row r="119" spans="1:3" ht="38.25" x14ac:dyDescent="0.2">
      <c r="A119" s="60" t="s">
        <v>205</v>
      </c>
      <c r="B119" s="87" t="s">
        <v>206</v>
      </c>
      <c r="C119" s="35">
        <v>1812.8020023806164</v>
      </c>
    </row>
    <row r="120" spans="1:3" ht="25.5" x14ac:dyDescent="0.2">
      <c r="A120" s="60" t="s">
        <v>207</v>
      </c>
      <c r="B120" s="88" t="s">
        <v>208</v>
      </c>
      <c r="C120" s="35">
        <v>18.902267999999999</v>
      </c>
    </row>
    <row r="121" spans="1:3" x14ac:dyDescent="0.2">
      <c r="A121" s="60" t="s">
        <v>209</v>
      </c>
      <c r="B121" s="57" t="s">
        <v>210</v>
      </c>
      <c r="C121" s="35">
        <v>14319.9</v>
      </c>
    </row>
    <row r="122" spans="1:3" ht="26.25" thickBot="1" x14ac:dyDescent="0.25">
      <c r="A122" s="73" t="s">
        <v>211</v>
      </c>
      <c r="B122" s="89" t="s">
        <v>212</v>
      </c>
      <c r="C122" s="84">
        <v>1.32</v>
      </c>
    </row>
    <row r="123" spans="1:3" s="90" customFormat="1" ht="13.5" thickBot="1" x14ac:dyDescent="0.25">
      <c r="A123" s="48"/>
      <c r="B123" s="76"/>
      <c r="C123" s="15"/>
    </row>
    <row r="124" spans="1:3" s="64" customFormat="1" ht="30" customHeight="1" x14ac:dyDescent="0.2">
      <c r="A124" s="77" t="s">
        <v>213</v>
      </c>
      <c r="B124" s="119" t="s">
        <v>214</v>
      </c>
      <c r="C124" s="119"/>
    </row>
    <row r="125" spans="1:3" ht="13.5" thickBot="1" x14ac:dyDescent="0.25">
      <c r="A125" s="27" t="s">
        <v>215</v>
      </c>
      <c r="B125" s="91" t="s">
        <v>216</v>
      </c>
      <c r="C125" s="84">
        <v>0.02</v>
      </c>
    </row>
    <row r="126" spans="1:3" s="90" customFormat="1" ht="13.5" thickBot="1" x14ac:dyDescent="0.25">
      <c r="A126" s="48"/>
      <c r="B126" s="76"/>
      <c r="C126" s="15"/>
    </row>
    <row r="127" spans="1:3" ht="42.75" customHeight="1" x14ac:dyDescent="0.2">
      <c r="A127" s="85" t="s">
        <v>217</v>
      </c>
      <c r="B127" s="120" t="s">
        <v>218</v>
      </c>
      <c r="C127" s="120"/>
    </row>
    <row r="128" spans="1:3" ht="63.75" x14ac:dyDescent="0.2">
      <c r="A128" s="60" t="s">
        <v>219</v>
      </c>
      <c r="B128" s="92" t="s">
        <v>220</v>
      </c>
      <c r="C128" s="35" t="s">
        <v>34</v>
      </c>
    </row>
    <row r="129" spans="1:4" ht="38.25" hidden="1" x14ac:dyDescent="0.2">
      <c r="A129" s="60" t="s">
        <v>221</v>
      </c>
      <c r="B129" s="87" t="s">
        <v>222</v>
      </c>
      <c r="C129" s="93"/>
    </row>
    <row r="130" spans="1:4" ht="64.5" thickBot="1" x14ac:dyDescent="0.25">
      <c r="A130" s="73" t="s">
        <v>223</v>
      </c>
      <c r="B130" s="94" t="s">
        <v>224</v>
      </c>
      <c r="C130" s="95" t="s">
        <v>34</v>
      </c>
    </row>
    <row r="131" spans="1:4" ht="62.25" hidden="1" customHeight="1" x14ac:dyDescent="0.2">
      <c r="A131" s="96" t="s">
        <v>225</v>
      </c>
      <c r="B131" s="97" t="s">
        <v>226</v>
      </c>
      <c r="C131" s="98"/>
    </row>
    <row r="132" spans="1:4" ht="63.75" hidden="1" x14ac:dyDescent="0.2">
      <c r="A132" s="60" t="s">
        <v>227</v>
      </c>
      <c r="B132" s="87" t="s">
        <v>228</v>
      </c>
      <c r="C132" s="36"/>
    </row>
    <row r="133" spans="1:4" ht="64.5" hidden="1" thickBot="1" x14ac:dyDescent="0.25">
      <c r="A133" s="73" t="s">
        <v>229</v>
      </c>
      <c r="B133" s="99" t="s">
        <v>230</v>
      </c>
      <c r="C133" s="75"/>
    </row>
    <row r="134" spans="1:4" s="90" customFormat="1" ht="13.5" thickBot="1" x14ac:dyDescent="0.25">
      <c r="A134" s="48"/>
      <c r="B134" s="76"/>
      <c r="C134" s="15"/>
    </row>
    <row r="135" spans="1:4" ht="26.25" customHeight="1" x14ac:dyDescent="0.2">
      <c r="A135" s="85" t="s">
        <v>231</v>
      </c>
      <c r="B135" s="100" t="s">
        <v>232</v>
      </c>
      <c r="C135" s="101">
        <v>20.818139999999996</v>
      </c>
    </row>
    <row r="136" spans="1:4" x14ac:dyDescent="0.2">
      <c r="A136" s="60" t="s">
        <v>233</v>
      </c>
      <c r="B136" s="102" t="s">
        <v>234</v>
      </c>
      <c r="C136" s="35">
        <v>7</v>
      </c>
    </row>
    <row r="137" spans="1:4" x14ac:dyDescent="0.2">
      <c r="A137" s="60" t="s">
        <v>235</v>
      </c>
      <c r="B137" s="102" t="s">
        <v>236</v>
      </c>
      <c r="C137" s="35">
        <v>0.97</v>
      </c>
    </row>
    <row r="138" spans="1:4" ht="13.5" thickBot="1" x14ac:dyDescent="0.25">
      <c r="A138" s="73" t="s">
        <v>237</v>
      </c>
      <c r="B138" s="103" t="s">
        <v>182</v>
      </c>
      <c r="C138" s="47">
        <v>0.35</v>
      </c>
    </row>
    <row r="139" spans="1:4" s="90" customFormat="1" ht="13.5" thickBot="1" x14ac:dyDescent="0.25">
      <c r="A139" s="48"/>
      <c r="B139" s="76"/>
      <c r="C139" s="15"/>
    </row>
    <row r="140" spans="1:4" ht="25.5" x14ac:dyDescent="0.2">
      <c r="A140" s="85" t="s">
        <v>238</v>
      </c>
      <c r="B140" s="104" t="s">
        <v>239</v>
      </c>
      <c r="C140" s="105">
        <v>1.6598760876745948</v>
      </c>
      <c r="D140" s="90"/>
    </row>
    <row r="141" spans="1:4" ht="22.7" customHeight="1" thickBot="1" x14ac:dyDescent="0.25">
      <c r="A141" s="73" t="s">
        <v>240</v>
      </c>
      <c r="B141" s="121" t="s">
        <v>241</v>
      </c>
      <c r="C141" s="121"/>
      <c r="D141" s="90"/>
    </row>
    <row r="142" spans="1:4" ht="13.5" thickBot="1" x14ac:dyDescent="0.25">
      <c r="A142" s="107"/>
      <c r="B142" s="108" t="s">
        <v>242</v>
      </c>
      <c r="C142" s="109"/>
      <c r="D142" s="90"/>
    </row>
    <row r="143" spans="1:4" x14ac:dyDescent="0.2">
      <c r="A143" s="107"/>
      <c r="B143" s="110">
        <v>2020</v>
      </c>
      <c r="C143" s="111">
        <v>-2.9000000000000001E-2</v>
      </c>
      <c r="D143" s="90"/>
    </row>
    <row r="144" spans="1:4" x14ac:dyDescent="0.2">
      <c r="A144" s="107"/>
      <c r="B144" s="112">
        <v>2021</v>
      </c>
      <c r="C144" s="113">
        <v>0.245</v>
      </c>
      <c r="D144" s="90"/>
    </row>
    <row r="145" spans="1:4" x14ac:dyDescent="0.2">
      <c r="A145" s="107"/>
      <c r="B145" s="112">
        <v>2022</v>
      </c>
      <c r="C145" s="113">
        <v>0.114</v>
      </c>
      <c r="D145" s="90"/>
    </row>
    <row r="146" spans="1:4" ht="13.5" thickBot="1" x14ac:dyDescent="0.25">
      <c r="A146" s="107"/>
      <c r="B146" s="114">
        <v>2023</v>
      </c>
      <c r="C146" s="115">
        <v>0.04</v>
      </c>
      <c r="D146" s="90"/>
    </row>
    <row r="147" spans="1:4" x14ac:dyDescent="0.2">
      <c r="A147" s="107"/>
      <c r="B147" s="116">
        <v>2024</v>
      </c>
      <c r="C147" s="117">
        <v>0.11700000000000001</v>
      </c>
      <c r="D147" s="90"/>
    </row>
    <row r="148" spans="1:4" x14ac:dyDescent="0.2">
      <c r="A148" s="107"/>
      <c r="B148" s="112">
        <v>2025</v>
      </c>
      <c r="C148" s="113">
        <v>6.0999999999999999E-2</v>
      </c>
      <c r="D148" s="90"/>
    </row>
    <row r="149" spans="1:4" hidden="1" x14ac:dyDescent="0.2">
      <c r="A149" s="107"/>
      <c r="B149" s="112">
        <v>2026</v>
      </c>
      <c r="C149" s="113">
        <v>3.5813361771260002E-2</v>
      </c>
      <c r="D149" s="90"/>
    </row>
    <row r="150" spans="1:4" hidden="1" x14ac:dyDescent="0.2">
      <c r="A150" s="107"/>
      <c r="B150" s="112">
        <v>2027</v>
      </c>
      <c r="C150" s="113">
        <v>3.2682303599220003E-2</v>
      </c>
      <c r="D150" s="90"/>
    </row>
    <row r="151" spans="1:4" hidden="1" x14ac:dyDescent="0.2">
      <c r="A151" s="107"/>
      <c r="B151" s="112">
        <v>2028</v>
      </c>
      <c r="C151" s="113">
        <v>0</v>
      </c>
      <c r="D151" s="90"/>
    </row>
    <row r="152" spans="1:4" hidden="1" x14ac:dyDescent="0.2">
      <c r="A152" s="107"/>
      <c r="B152" s="112">
        <v>2029</v>
      </c>
      <c r="C152" s="113">
        <v>0</v>
      </c>
      <c r="D152" s="90"/>
    </row>
    <row r="153" spans="1:4" hidden="1" x14ac:dyDescent="0.2">
      <c r="A153" s="107"/>
      <c r="B153" s="112">
        <v>2030</v>
      </c>
      <c r="C153" s="113">
        <v>0</v>
      </c>
      <c r="D153" s="90"/>
    </row>
    <row r="154" spans="1:4" hidden="1" x14ac:dyDescent="0.2">
      <c r="A154" s="107"/>
      <c r="B154" s="112">
        <v>2031</v>
      </c>
      <c r="C154" s="113">
        <v>0</v>
      </c>
      <c r="D154" s="90"/>
    </row>
    <row r="155" spans="1:4" hidden="1" x14ac:dyDescent="0.2">
      <c r="A155" s="90"/>
      <c r="B155" s="112">
        <v>2032</v>
      </c>
      <c r="C155" s="113">
        <v>0</v>
      </c>
      <c r="D155" s="90"/>
    </row>
    <row r="156" spans="1:4" hidden="1" x14ac:dyDescent="0.2">
      <c r="A156" s="90"/>
      <c r="B156" s="112">
        <v>2033</v>
      </c>
      <c r="C156" s="113">
        <v>0</v>
      </c>
      <c r="D156" s="90"/>
    </row>
    <row r="157" spans="1:4" hidden="1" x14ac:dyDescent="0.2">
      <c r="B157" s="112">
        <v>2034</v>
      </c>
      <c r="C157" s="113">
        <v>0</v>
      </c>
    </row>
    <row r="158" spans="1:4" hidden="1" x14ac:dyDescent="0.2">
      <c r="B158" s="112">
        <v>2035</v>
      </c>
      <c r="C158" s="113">
        <v>0</v>
      </c>
    </row>
    <row r="159" spans="1:4" hidden="1" x14ac:dyDescent="0.2">
      <c r="B159" s="112">
        <v>2036</v>
      </c>
      <c r="C159" s="113">
        <v>0</v>
      </c>
    </row>
    <row r="160" spans="1:4" hidden="1" x14ac:dyDescent="0.2">
      <c r="B160" s="112">
        <v>2037</v>
      </c>
      <c r="C160" s="113">
        <v>0</v>
      </c>
    </row>
    <row r="161" spans="2:3" hidden="1" x14ac:dyDescent="0.2">
      <c r="B161" s="112">
        <v>2038</v>
      </c>
      <c r="C161" s="113">
        <v>0</v>
      </c>
    </row>
    <row r="162" spans="2:3" hidden="1" x14ac:dyDescent="0.2">
      <c r="B162" s="112">
        <v>2039</v>
      </c>
      <c r="C162" s="113">
        <v>0</v>
      </c>
    </row>
    <row r="163" spans="2:3" hidden="1" x14ac:dyDescent="0.2">
      <c r="B163" s="112">
        <v>2040</v>
      </c>
      <c r="C163" s="113">
        <v>0</v>
      </c>
    </row>
    <row r="164" spans="2:3" hidden="1" x14ac:dyDescent="0.2">
      <c r="B164" s="112">
        <v>2041</v>
      </c>
      <c r="C164" s="113">
        <v>0</v>
      </c>
    </row>
    <row r="165" spans="2:3" hidden="1" x14ac:dyDescent="0.2">
      <c r="B165" s="112">
        <v>2042</v>
      </c>
      <c r="C165" s="113">
        <v>0</v>
      </c>
    </row>
    <row r="166" spans="2:3" hidden="1" x14ac:dyDescent="0.2">
      <c r="B166" s="112">
        <v>2043</v>
      </c>
      <c r="C166" s="113">
        <v>0</v>
      </c>
    </row>
    <row r="167" spans="2:3" hidden="1" x14ac:dyDescent="0.2">
      <c r="B167" s="112">
        <v>2044</v>
      </c>
      <c r="C167" s="113">
        <v>0</v>
      </c>
    </row>
    <row r="168" spans="2:3" hidden="1" x14ac:dyDescent="0.2">
      <c r="B168" s="112">
        <v>2045</v>
      </c>
      <c r="C168" s="113">
        <v>0</v>
      </c>
    </row>
    <row r="169" spans="2:3" hidden="1" x14ac:dyDescent="0.2">
      <c r="B169" s="112">
        <v>2046</v>
      </c>
      <c r="C169" s="113">
        <v>0</v>
      </c>
    </row>
    <row r="170" spans="2:3" hidden="1" x14ac:dyDescent="0.2">
      <c r="B170" s="112">
        <v>2047</v>
      </c>
      <c r="C170" s="113">
        <v>0</v>
      </c>
    </row>
    <row r="171" spans="2:3" hidden="1" x14ac:dyDescent="0.2">
      <c r="B171" s="112">
        <v>2048</v>
      </c>
      <c r="C171" s="113">
        <v>0</v>
      </c>
    </row>
    <row r="172" spans="2:3" hidden="1" x14ac:dyDescent="0.2">
      <c r="B172" s="112">
        <v>2049</v>
      </c>
      <c r="C172" s="113">
        <v>0</v>
      </c>
    </row>
    <row r="173" spans="2:3" hidden="1" x14ac:dyDescent="0.2">
      <c r="B173" s="112">
        <v>2050</v>
      </c>
      <c r="C173" s="113">
        <v>0</v>
      </c>
    </row>
    <row r="174" spans="2:3" hidden="1" x14ac:dyDescent="0.2">
      <c r="B174" s="112">
        <v>2051</v>
      </c>
      <c r="C174" s="113">
        <v>0</v>
      </c>
    </row>
    <row r="175" spans="2:3" hidden="1" x14ac:dyDescent="0.2">
      <c r="B175" s="112">
        <v>2052</v>
      </c>
      <c r="C175" s="113">
        <v>0</v>
      </c>
    </row>
    <row r="176" spans="2:3" hidden="1" x14ac:dyDescent="0.2">
      <c r="B176" s="112">
        <v>2053</v>
      </c>
      <c r="C176" s="113">
        <v>0</v>
      </c>
    </row>
    <row r="177" spans="2:3" hidden="1" x14ac:dyDescent="0.2">
      <c r="B177" s="112">
        <v>2054</v>
      </c>
      <c r="C177" s="113">
        <v>0</v>
      </c>
    </row>
    <row r="178" spans="2:3" hidden="1" x14ac:dyDescent="0.2">
      <c r="B178" s="112">
        <v>2055</v>
      </c>
      <c r="C178" s="113">
        <v>0</v>
      </c>
    </row>
    <row r="179" spans="2:3" hidden="1" x14ac:dyDescent="0.2">
      <c r="B179" s="112">
        <v>2056</v>
      </c>
      <c r="C179" s="113">
        <v>0</v>
      </c>
    </row>
    <row r="180" spans="2:3" hidden="1" x14ac:dyDescent="0.2">
      <c r="B180" s="112">
        <v>2057</v>
      </c>
      <c r="C180" s="113">
        <v>0</v>
      </c>
    </row>
    <row r="181" spans="2:3" hidden="1" x14ac:dyDescent="0.2">
      <c r="B181" s="112">
        <v>2058</v>
      </c>
      <c r="C181" s="113">
        <v>0</v>
      </c>
    </row>
    <row r="182" spans="2:3" hidden="1" x14ac:dyDescent="0.2">
      <c r="B182" s="112">
        <v>2059</v>
      </c>
      <c r="C182" s="113">
        <v>0</v>
      </c>
    </row>
    <row r="183" spans="2:3" hidden="1" x14ac:dyDescent="0.2">
      <c r="B183" s="112">
        <v>2060</v>
      </c>
      <c r="C183" s="113">
        <v>0</v>
      </c>
    </row>
    <row r="184" spans="2:3" hidden="1" x14ac:dyDescent="0.2">
      <c r="B184" s="112">
        <v>2061</v>
      </c>
      <c r="C184" s="113">
        <v>0</v>
      </c>
    </row>
    <row r="185" spans="2:3" hidden="1" x14ac:dyDescent="0.2">
      <c r="B185" s="112">
        <v>2062</v>
      </c>
      <c r="C185" s="113">
        <v>0</v>
      </c>
    </row>
    <row r="186" spans="2:3" hidden="1" x14ac:dyDescent="0.2">
      <c r="B186" s="112">
        <v>2063</v>
      </c>
      <c r="C186" s="113">
        <v>0</v>
      </c>
    </row>
    <row r="187" spans="2:3" hidden="1" x14ac:dyDescent="0.2">
      <c r="B187" s="112">
        <v>2064</v>
      </c>
      <c r="C187" s="113">
        <v>0</v>
      </c>
    </row>
    <row r="188" spans="2:3" hidden="1" x14ac:dyDescent="0.2">
      <c r="B188" s="112">
        <v>2065</v>
      </c>
      <c r="C188" s="113">
        <v>0</v>
      </c>
    </row>
    <row r="189" spans="2:3" hidden="1" x14ac:dyDescent="0.2">
      <c r="B189" s="112">
        <v>2066</v>
      </c>
      <c r="C189" s="113">
        <v>0</v>
      </c>
    </row>
    <row r="190" spans="2:3" hidden="1" x14ac:dyDescent="0.2">
      <c r="B190" s="112">
        <v>2067</v>
      </c>
      <c r="C190" s="113">
        <v>0</v>
      </c>
    </row>
    <row r="191" spans="2:3" hidden="1" x14ac:dyDescent="0.2">
      <c r="B191" s="112">
        <v>2068</v>
      </c>
      <c r="C191" s="113">
        <v>0</v>
      </c>
    </row>
    <row r="192" spans="2:3" hidden="1" x14ac:dyDescent="0.2">
      <c r="B192" s="112">
        <v>2069</v>
      </c>
      <c r="C192" s="113">
        <v>0</v>
      </c>
    </row>
    <row r="193" spans="2:3" hidden="1" x14ac:dyDescent="0.2">
      <c r="B193" s="112">
        <v>2070</v>
      </c>
      <c r="C193" s="113">
        <v>0</v>
      </c>
    </row>
    <row r="194" spans="2:3" hidden="1" x14ac:dyDescent="0.2">
      <c r="B194" s="112">
        <v>2071</v>
      </c>
      <c r="C194" s="113">
        <v>0</v>
      </c>
    </row>
    <row r="195" spans="2:3" hidden="1" x14ac:dyDescent="0.2">
      <c r="B195" s="112">
        <v>2072</v>
      </c>
      <c r="C195" s="113">
        <v>0</v>
      </c>
    </row>
    <row r="196" spans="2:3" hidden="1" x14ac:dyDescent="0.2">
      <c r="B196" s="112">
        <v>2073</v>
      </c>
      <c r="C196" s="113">
        <v>0</v>
      </c>
    </row>
    <row r="197" spans="2:3" hidden="1" x14ac:dyDescent="0.2">
      <c r="B197" s="112">
        <v>2074</v>
      </c>
      <c r="C197" s="113">
        <v>0</v>
      </c>
    </row>
    <row r="198" spans="2:3" hidden="1" x14ac:dyDescent="0.2">
      <c r="B198" s="112">
        <v>2075</v>
      </c>
      <c r="C198" s="113">
        <v>0</v>
      </c>
    </row>
    <row r="199" spans="2:3" hidden="1" x14ac:dyDescent="0.2">
      <c r="B199" s="112">
        <v>2076</v>
      </c>
      <c r="C199" s="113">
        <v>0</v>
      </c>
    </row>
    <row r="200" spans="2:3" hidden="1" x14ac:dyDescent="0.2">
      <c r="B200" s="112">
        <v>2077</v>
      </c>
      <c r="C200" s="113">
        <v>0</v>
      </c>
    </row>
    <row r="201" spans="2:3" hidden="1" x14ac:dyDescent="0.2">
      <c r="B201" s="112">
        <v>2078</v>
      </c>
      <c r="C201" s="113">
        <v>0</v>
      </c>
    </row>
    <row r="202" spans="2:3" hidden="1" x14ac:dyDescent="0.2">
      <c r="B202" s="112">
        <v>2079</v>
      </c>
      <c r="C202" s="113">
        <v>0</v>
      </c>
    </row>
    <row r="203" spans="2:3" hidden="1" x14ac:dyDescent="0.2">
      <c r="B203" s="112">
        <v>2080</v>
      </c>
      <c r="C203" s="113">
        <v>0</v>
      </c>
    </row>
    <row r="204" spans="2:3" hidden="1" x14ac:dyDescent="0.2">
      <c r="B204" s="112">
        <v>2081</v>
      </c>
      <c r="C204" s="113">
        <v>0</v>
      </c>
    </row>
    <row r="205" spans="2:3" hidden="1" x14ac:dyDescent="0.2">
      <c r="B205" s="112">
        <v>2082</v>
      </c>
      <c r="C205" s="113">
        <v>0</v>
      </c>
    </row>
    <row r="206" spans="2:3" hidden="1" x14ac:dyDescent="0.2">
      <c r="B206" s="112">
        <v>2083</v>
      </c>
      <c r="C206" s="113">
        <v>0</v>
      </c>
    </row>
    <row r="207" spans="2:3" hidden="1" x14ac:dyDescent="0.2">
      <c r="B207" s="112">
        <v>2084</v>
      </c>
      <c r="C207" s="113">
        <v>0</v>
      </c>
    </row>
    <row r="208" spans="2:3" hidden="1" x14ac:dyDescent="0.2">
      <c r="B208" s="112">
        <v>2085</v>
      </c>
      <c r="C208" s="113">
        <v>0</v>
      </c>
    </row>
    <row r="209" spans="2:3" hidden="1" x14ac:dyDescent="0.2">
      <c r="B209" s="112">
        <v>2086</v>
      </c>
      <c r="C209" s="113">
        <v>0</v>
      </c>
    </row>
    <row r="210" spans="2:3" hidden="1" x14ac:dyDescent="0.2">
      <c r="B210" s="112">
        <v>2087</v>
      </c>
      <c r="C210" s="113">
        <v>0</v>
      </c>
    </row>
    <row r="211" spans="2:3" hidden="1" x14ac:dyDescent="0.2">
      <c r="B211" s="112">
        <v>2088</v>
      </c>
      <c r="C211" s="113">
        <v>0</v>
      </c>
    </row>
    <row r="212" spans="2:3" hidden="1" x14ac:dyDescent="0.2">
      <c r="B212" s="112">
        <v>2089</v>
      </c>
      <c r="C212" s="113">
        <v>0</v>
      </c>
    </row>
    <row r="213" spans="2:3" hidden="1" x14ac:dyDescent="0.2">
      <c r="B213" s="112">
        <v>2090</v>
      </c>
      <c r="C213" s="113">
        <v>0</v>
      </c>
    </row>
    <row r="214" spans="2:3" hidden="1" x14ac:dyDescent="0.2">
      <c r="B214" s="112">
        <v>2091</v>
      </c>
      <c r="C214" s="113">
        <v>0</v>
      </c>
    </row>
    <row r="215" spans="2:3" hidden="1" x14ac:dyDescent="0.2">
      <c r="B215" s="112">
        <v>2092</v>
      </c>
      <c r="C215" s="113">
        <v>0</v>
      </c>
    </row>
    <row r="216" spans="2:3" hidden="1" x14ac:dyDescent="0.2">
      <c r="B216" s="112">
        <v>2093</v>
      </c>
      <c r="C216" s="113">
        <v>0</v>
      </c>
    </row>
    <row r="217" spans="2:3" hidden="1" x14ac:dyDescent="0.2">
      <c r="B217" s="112">
        <v>2094</v>
      </c>
      <c r="C217" s="113">
        <v>0</v>
      </c>
    </row>
    <row r="218" spans="2:3" hidden="1" x14ac:dyDescent="0.2">
      <c r="B218" s="112">
        <v>2095</v>
      </c>
      <c r="C218" s="113">
        <v>0</v>
      </c>
    </row>
    <row r="219" spans="2:3" hidden="1" x14ac:dyDescent="0.2">
      <c r="B219" s="112">
        <v>2096</v>
      </c>
      <c r="C219" s="113">
        <v>0</v>
      </c>
    </row>
    <row r="220" spans="2:3" hidden="1" x14ac:dyDescent="0.2">
      <c r="B220" s="112">
        <v>2097</v>
      </c>
      <c r="C220" s="113">
        <v>0</v>
      </c>
    </row>
    <row r="221" spans="2:3" hidden="1" x14ac:dyDescent="0.2">
      <c r="B221" s="112">
        <v>2098</v>
      </c>
      <c r="C221" s="113">
        <v>0</v>
      </c>
    </row>
    <row r="222" spans="2:3" hidden="1" x14ac:dyDescent="0.2">
      <c r="B222" s="112">
        <v>2099</v>
      </c>
      <c r="C222" s="113">
        <v>0</v>
      </c>
    </row>
    <row r="223" spans="2:3" ht="13.5" hidden="1" thickBot="1" x14ac:dyDescent="0.25">
      <c r="B223" s="114">
        <v>2100</v>
      </c>
      <c r="C223" s="115">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6"/>
  <sheetViews>
    <sheetView workbookViewId="0">
      <selection activeCell="E1" sqref="E1"/>
    </sheetView>
  </sheetViews>
  <sheetFormatPr defaultRowHeight="12.75" x14ac:dyDescent="0.2"/>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
        <v>3</v>
      </c>
      <c r="C4" s="10" t="s">
        <v>4</v>
      </c>
    </row>
    <row r="5" spans="1:3" ht="25.5" x14ac:dyDescent="0.2">
      <c r="A5" s="8"/>
      <c r="B5" s="9" t="s">
        <v>5</v>
      </c>
      <c r="C5" s="10" t="s">
        <v>243</v>
      </c>
    </row>
    <row r="6" spans="1:3" x14ac:dyDescent="0.2">
      <c r="A6" s="8"/>
      <c r="B6" s="9" t="s">
        <v>7</v>
      </c>
      <c r="C6" s="10" t="s">
        <v>7</v>
      </c>
    </row>
    <row r="7" spans="1:3" x14ac:dyDescent="0.2">
      <c r="A7" s="8"/>
      <c r="B7" s="9" t="s">
        <v>8</v>
      </c>
      <c r="C7" s="11" t="s">
        <v>244</v>
      </c>
    </row>
    <row r="8" spans="1:3" x14ac:dyDescent="0.2">
      <c r="A8" s="8"/>
      <c r="B8" s="12" t="s">
        <v>10</v>
      </c>
      <c r="C8" s="13">
        <v>0</v>
      </c>
    </row>
    <row r="9" spans="1:3" x14ac:dyDescent="0.2">
      <c r="A9" s="8"/>
      <c r="B9" s="9" t="s">
        <v>11</v>
      </c>
      <c r="C9" s="14">
        <v>2025</v>
      </c>
    </row>
    <row r="10" spans="1:3" x14ac:dyDescent="0.2">
      <c r="A10" s="8"/>
      <c r="B10" s="9" t="s">
        <v>12</v>
      </c>
      <c r="C10" s="14">
        <v>2024</v>
      </c>
    </row>
    <row r="11" spans="1:3" x14ac:dyDescent="0.2">
      <c r="A11" s="8"/>
      <c r="B11" s="9" t="s">
        <v>13</v>
      </c>
      <c r="C11" s="14">
        <v>2023</v>
      </c>
    </row>
    <row r="12" spans="1:3" x14ac:dyDescent="0.2">
      <c r="A12" s="8"/>
      <c r="B12" s="9" t="s">
        <v>14</v>
      </c>
      <c r="C12" s="14">
        <v>2019</v>
      </c>
    </row>
    <row r="13" spans="1:3" ht="38.25" x14ac:dyDescent="0.2">
      <c r="A13" s="8"/>
      <c r="B13" s="9" t="s">
        <v>15</v>
      </c>
      <c r="C13" s="15" t="s">
        <v>16</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v>5795.645612454231</v>
      </c>
    </row>
    <row r="18" spans="1:3" ht="38.25" x14ac:dyDescent="0.2">
      <c r="A18" s="22" t="s">
        <v>22</v>
      </c>
      <c r="B18" s="25" t="s">
        <v>23</v>
      </c>
      <c r="C18" s="26">
        <v>1231.0004189894119</v>
      </c>
    </row>
    <row r="19" spans="1:3" ht="38.25" x14ac:dyDescent="0.2">
      <c r="A19" s="22" t="s">
        <v>24</v>
      </c>
      <c r="B19" s="25" t="s">
        <v>25</v>
      </c>
      <c r="C19" s="26">
        <v>3019.0060520578481</v>
      </c>
    </row>
    <row r="20" spans="1:3" ht="25.5" x14ac:dyDescent="0.2">
      <c r="A20" s="22" t="s">
        <v>26</v>
      </c>
      <c r="B20" s="25" t="s">
        <v>27</v>
      </c>
      <c r="C20" s="26">
        <v>903.581328618258</v>
      </c>
    </row>
    <row r="21" spans="1:3" ht="38.25" x14ac:dyDescent="0.2">
      <c r="A21" s="22" t="s">
        <v>28</v>
      </c>
      <c r="B21" s="25" t="s">
        <v>29</v>
      </c>
      <c r="C21" s="26">
        <v>528.41770274059013</v>
      </c>
    </row>
    <row r="22" spans="1:3" ht="25.5" x14ac:dyDescent="0.2">
      <c r="A22" s="22" t="s">
        <v>30</v>
      </c>
      <c r="B22" s="25" t="s">
        <v>31</v>
      </c>
      <c r="C22" s="26">
        <v>113.64011004812217</v>
      </c>
    </row>
    <row r="23" spans="1:3" ht="39" thickBot="1" x14ac:dyDescent="0.25">
      <c r="A23" s="27" t="s">
        <v>32</v>
      </c>
      <c r="B23" s="28" t="s">
        <v>33</v>
      </c>
      <c r="C23" s="29" t="s">
        <v>34</v>
      </c>
    </row>
    <row r="24" spans="1:3" ht="13.5" thickBot="1" x14ac:dyDescent="0.25">
      <c r="A24" s="4"/>
    </row>
    <row r="25" spans="1:3" x14ac:dyDescent="0.2">
      <c r="A25" s="16" t="s">
        <v>18</v>
      </c>
      <c r="B25" s="30" t="s">
        <v>19</v>
      </c>
      <c r="C25" s="31" t="s">
        <v>20</v>
      </c>
    </row>
    <row r="26" spans="1:3" x14ac:dyDescent="0.2">
      <c r="A26" s="19">
        <v>1</v>
      </c>
      <c r="B26" s="32">
        <v>2</v>
      </c>
      <c r="C26" s="33">
        <v>3</v>
      </c>
    </row>
    <row r="27" spans="1:3" ht="40.5" customHeight="1" x14ac:dyDescent="0.2">
      <c r="A27" s="22">
        <v>1</v>
      </c>
      <c r="B27" s="124" t="s">
        <v>35</v>
      </c>
      <c r="C27" s="124"/>
    </row>
    <row r="28" spans="1:3" x14ac:dyDescent="0.2">
      <c r="A28" s="22" t="s">
        <v>22</v>
      </c>
      <c r="B28" s="34" t="s">
        <v>36</v>
      </c>
      <c r="C28" s="35">
        <v>5100</v>
      </c>
    </row>
    <row r="29" spans="1:3" ht="38.25" x14ac:dyDescent="0.2">
      <c r="A29" s="22" t="s">
        <v>24</v>
      </c>
      <c r="B29" s="34" t="s">
        <v>37</v>
      </c>
      <c r="C29" s="35">
        <v>4352.1083333333336</v>
      </c>
    </row>
    <row r="30" spans="1:3" x14ac:dyDescent="0.2">
      <c r="A30" s="22" t="s">
        <v>26</v>
      </c>
      <c r="B30" s="34" t="s">
        <v>38</v>
      </c>
      <c r="C30" s="36">
        <v>1.7000000000000001E-2</v>
      </c>
    </row>
    <row r="31" spans="1:3" x14ac:dyDescent="0.2">
      <c r="A31" s="22" t="s">
        <v>28</v>
      </c>
      <c r="B31" s="34" t="s">
        <v>39</v>
      </c>
      <c r="C31" s="36">
        <v>5.8000000000000003E-2</v>
      </c>
    </row>
    <row r="32" spans="1:3" ht="25.5" x14ac:dyDescent="0.2">
      <c r="A32" s="22" t="s">
        <v>30</v>
      </c>
      <c r="B32" s="37" t="s">
        <v>40</v>
      </c>
      <c r="C32" s="38">
        <v>176.4</v>
      </c>
    </row>
    <row r="33" spans="1:3" x14ac:dyDescent="0.2">
      <c r="A33" s="22" t="s">
        <v>32</v>
      </c>
      <c r="B33" s="37" t="s">
        <v>41</v>
      </c>
      <c r="C33" s="39">
        <v>7000</v>
      </c>
    </row>
    <row r="34" spans="1:3" x14ac:dyDescent="0.2">
      <c r="A34" s="22" t="s">
        <v>42</v>
      </c>
      <c r="B34" s="40" t="s">
        <v>43</v>
      </c>
      <c r="C34" s="41">
        <v>0.72857142857142854</v>
      </c>
    </row>
    <row r="35" spans="1:3" x14ac:dyDescent="0.2">
      <c r="A35" s="42" t="s">
        <v>44</v>
      </c>
      <c r="B35" s="43" t="s">
        <v>45</v>
      </c>
      <c r="C35" s="41">
        <v>21.588411179999994</v>
      </c>
    </row>
    <row r="36" spans="1:3" x14ac:dyDescent="0.2">
      <c r="A36" s="42" t="s">
        <v>46</v>
      </c>
      <c r="B36" s="44" t="s">
        <v>47</v>
      </c>
      <c r="C36" s="41">
        <v>20.818139999999996</v>
      </c>
    </row>
    <row r="37" spans="1:3" x14ac:dyDescent="0.2">
      <c r="A37" s="42" t="s">
        <v>48</v>
      </c>
      <c r="B37" s="45" t="s">
        <v>49</v>
      </c>
      <c r="C37" s="41">
        <v>1.0369999999999999</v>
      </c>
    </row>
    <row r="38" spans="1:3" ht="51.75" thickBot="1" x14ac:dyDescent="0.25">
      <c r="A38" s="27" t="s">
        <v>50</v>
      </c>
      <c r="B38" s="46" t="s">
        <v>51</v>
      </c>
      <c r="C38" s="47">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
        <v>56</v>
      </c>
    </row>
    <row r="42" spans="1:3" ht="25.5" x14ac:dyDescent="0.2">
      <c r="A42" s="22" t="s">
        <v>57</v>
      </c>
      <c r="B42" s="34" t="s">
        <v>58</v>
      </c>
      <c r="C42" s="52" t="s">
        <v>59</v>
      </c>
    </row>
    <row r="43" spans="1:3" ht="25.5" x14ac:dyDescent="0.2">
      <c r="A43" s="22" t="s">
        <v>60</v>
      </c>
      <c r="B43" s="34" t="s">
        <v>61</v>
      </c>
      <c r="C43" s="52" t="s">
        <v>62</v>
      </c>
    </row>
    <row r="44" spans="1:3" ht="25.5" x14ac:dyDescent="0.2">
      <c r="A44" s="22" t="s">
        <v>63</v>
      </c>
      <c r="B44" s="34" t="s">
        <v>64</v>
      </c>
      <c r="C44" s="53" t="s">
        <v>65</v>
      </c>
    </row>
    <row r="45" spans="1:3" ht="25.5" x14ac:dyDescent="0.2">
      <c r="A45" s="22" t="s">
        <v>66</v>
      </c>
      <c r="B45" s="34" t="s">
        <v>67</v>
      </c>
      <c r="C45" s="35">
        <v>38910.02669467502</v>
      </c>
    </row>
    <row r="46" spans="1:3" ht="25.5" x14ac:dyDescent="0.2">
      <c r="A46" s="22" t="s">
        <v>68</v>
      </c>
      <c r="B46" s="54" t="s">
        <v>69</v>
      </c>
      <c r="C46" s="35">
        <v>23441.524932855718</v>
      </c>
    </row>
    <row r="47" spans="1:3" ht="25.5" x14ac:dyDescent="0.2">
      <c r="A47" s="22" t="s">
        <v>70</v>
      </c>
      <c r="B47" s="55" t="s">
        <v>71</v>
      </c>
      <c r="C47" s="35">
        <v>-39</v>
      </c>
    </row>
    <row r="48" spans="1:3" ht="25.5" x14ac:dyDescent="0.2">
      <c r="A48" s="22" t="s">
        <v>72</v>
      </c>
      <c r="B48" s="55" t="s">
        <v>73</v>
      </c>
      <c r="C48" s="35" t="s">
        <v>65</v>
      </c>
    </row>
    <row r="49" spans="1:3" ht="38.25" x14ac:dyDescent="0.2">
      <c r="A49" s="22" t="s">
        <v>74</v>
      </c>
      <c r="B49" s="56" t="s">
        <v>75</v>
      </c>
      <c r="C49" s="35">
        <v>1287</v>
      </c>
    </row>
    <row r="50" spans="1:3" ht="25.5" x14ac:dyDescent="0.2">
      <c r="A50" s="22" t="s">
        <v>76</v>
      </c>
      <c r="B50" s="57" t="s">
        <v>77</v>
      </c>
      <c r="C50" s="35">
        <v>5.97</v>
      </c>
    </row>
    <row r="51" spans="1:3" ht="51" x14ac:dyDescent="0.2">
      <c r="A51" s="22" t="s">
        <v>78</v>
      </c>
      <c r="B51" s="58" t="s">
        <v>79</v>
      </c>
      <c r="C51" s="35">
        <v>1</v>
      </c>
    </row>
    <row r="52" spans="1:3" ht="25.5" x14ac:dyDescent="0.2">
      <c r="A52" s="22" t="s">
        <v>80</v>
      </c>
      <c r="B52" s="57" t="s">
        <v>81</v>
      </c>
      <c r="C52" s="35">
        <v>12104</v>
      </c>
    </row>
    <row r="53" spans="1:3" ht="25.5" x14ac:dyDescent="0.2">
      <c r="A53" s="22" t="s">
        <v>82</v>
      </c>
      <c r="B53" s="58" t="s">
        <v>83</v>
      </c>
      <c r="C53" s="36">
        <v>4.8000000000000001E-2</v>
      </c>
    </row>
    <row r="54" spans="1:3" x14ac:dyDescent="0.2">
      <c r="A54" s="22" t="s">
        <v>84</v>
      </c>
      <c r="B54" s="58" t="s">
        <v>85</v>
      </c>
      <c r="C54" s="35">
        <v>1</v>
      </c>
    </row>
    <row r="55" spans="1:3" x14ac:dyDescent="0.2">
      <c r="A55" s="22" t="s">
        <v>86</v>
      </c>
      <c r="B55" s="59" t="s">
        <v>87</v>
      </c>
      <c r="C55" s="35">
        <v>1</v>
      </c>
    </row>
    <row r="56" spans="1:3" ht="25.5" x14ac:dyDescent="0.2">
      <c r="A56" s="60" t="s">
        <v>88</v>
      </c>
      <c r="B56" s="34" t="s">
        <v>89</v>
      </c>
      <c r="C56" s="35">
        <v>201692.04967554673</v>
      </c>
    </row>
    <row r="57" spans="1:3" ht="25.5" x14ac:dyDescent="0.2">
      <c r="A57" s="60" t="s">
        <v>90</v>
      </c>
      <c r="B57" s="59" t="s">
        <v>91</v>
      </c>
      <c r="C57" s="35">
        <v>113455</v>
      </c>
    </row>
    <row r="58" spans="1:3" x14ac:dyDescent="0.2">
      <c r="A58" s="60" t="s">
        <v>92</v>
      </c>
      <c r="B58" s="61" t="s">
        <v>93</v>
      </c>
      <c r="C58" s="41">
        <v>1.071</v>
      </c>
    </row>
    <row r="59" spans="1:3" x14ac:dyDescent="0.2">
      <c r="A59" s="60" t="s">
        <v>94</v>
      </c>
      <c r="B59" s="61" t="s">
        <v>95</v>
      </c>
      <c r="C59" s="41">
        <v>1</v>
      </c>
    </row>
    <row r="60" spans="1:3" x14ac:dyDescent="0.2">
      <c r="A60" s="60" t="s">
        <v>96</v>
      </c>
      <c r="B60" s="59" t="s">
        <v>97</v>
      </c>
      <c r="C60" s="35">
        <v>1</v>
      </c>
    </row>
    <row r="61" spans="1:3" s="64" customFormat="1" x14ac:dyDescent="0.2">
      <c r="A61" s="60" t="s">
        <v>98</v>
      </c>
      <c r="B61" s="62" t="s">
        <v>99</v>
      </c>
      <c r="C61" s="63">
        <v>10</v>
      </c>
    </row>
    <row r="62" spans="1:3" ht="25.5" x14ac:dyDescent="0.2">
      <c r="A62" s="60" t="s">
        <v>100</v>
      </c>
      <c r="B62" s="65" t="s">
        <v>101</v>
      </c>
      <c r="C62" s="35">
        <v>933.15998692308699</v>
      </c>
    </row>
    <row r="63" spans="1:3" x14ac:dyDescent="0.2">
      <c r="A63" s="60" t="s">
        <v>102</v>
      </c>
      <c r="B63" s="54" t="s">
        <v>103</v>
      </c>
      <c r="C63" s="35">
        <v>0.13385393699999998</v>
      </c>
    </row>
    <row r="64" spans="1:3" x14ac:dyDescent="0.2">
      <c r="A64" s="60" t="s">
        <v>104</v>
      </c>
      <c r="B64" s="59" t="s">
        <v>105</v>
      </c>
      <c r="C64" s="63">
        <v>4200</v>
      </c>
    </row>
    <row r="65" spans="1:3" ht="38.25" x14ac:dyDescent="0.2">
      <c r="A65" s="60" t="s">
        <v>106</v>
      </c>
      <c r="B65" s="34" t="s">
        <v>107</v>
      </c>
      <c r="C65" s="35">
        <v>42890.921752741691</v>
      </c>
    </row>
    <row r="66" spans="1:3" ht="25.5" x14ac:dyDescent="0.2">
      <c r="A66" s="60" t="s">
        <v>108</v>
      </c>
      <c r="B66" s="61" t="s">
        <v>109</v>
      </c>
      <c r="C66" s="35">
        <v>1990</v>
      </c>
    </row>
    <row r="67" spans="1:3" ht="25.5" x14ac:dyDescent="0.2">
      <c r="A67" s="60" t="s">
        <v>110</v>
      </c>
      <c r="B67" s="54" t="s">
        <v>111</v>
      </c>
      <c r="C67" s="35">
        <v>14307.876789999998</v>
      </c>
    </row>
    <row r="68" spans="1:3" ht="38.25" x14ac:dyDescent="0.2">
      <c r="A68" s="60" t="s">
        <v>112</v>
      </c>
      <c r="B68" s="66" t="s">
        <v>113</v>
      </c>
      <c r="C68" s="53">
        <v>0</v>
      </c>
    </row>
    <row r="69" spans="1:3" ht="25.5" x14ac:dyDescent="0.2">
      <c r="A69" s="60" t="s">
        <v>114</v>
      </c>
      <c r="B69" s="67" t="s">
        <v>115</v>
      </c>
      <c r="C69" s="68">
        <v>9.89</v>
      </c>
    </row>
    <row r="70" spans="1:3" ht="25.5" x14ac:dyDescent="0.2">
      <c r="A70" s="60" t="s">
        <v>116</v>
      </c>
      <c r="B70" s="67" t="s">
        <v>117</v>
      </c>
      <c r="C70" s="63">
        <v>300</v>
      </c>
    </row>
    <row r="71" spans="1:3" ht="25.5" x14ac:dyDescent="0.2">
      <c r="A71" s="60" t="s">
        <v>118</v>
      </c>
      <c r="B71" s="66" t="s">
        <v>119</v>
      </c>
      <c r="C71" s="69">
        <v>61211</v>
      </c>
    </row>
    <row r="72" spans="1:3" ht="38.25" x14ac:dyDescent="0.2">
      <c r="A72" s="60" t="s">
        <v>120</v>
      </c>
      <c r="B72" s="66" t="s">
        <v>121</v>
      </c>
      <c r="C72" s="69">
        <v>45675</v>
      </c>
    </row>
    <row r="73" spans="1:3" ht="25.5" x14ac:dyDescent="0.2">
      <c r="A73" s="60" t="s">
        <v>122</v>
      </c>
      <c r="B73" s="54" t="s">
        <v>123</v>
      </c>
      <c r="C73" s="35">
        <v>9541.9567200000001</v>
      </c>
    </row>
    <row r="74" spans="1:3" ht="38.25" x14ac:dyDescent="0.2">
      <c r="A74" s="60" t="s">
        <v>124</v>
      </c>
      <c r="B74" s="66" t="s">
        <v>125</v>
      </c>
      <c r="C74" s="53">
        <v>0</v>
      </c>
    </row>
    <row r="75" spans="1:3" ht="25.5" x14ac:dyDescent="0.2">
      <c r="A75" s="60" t="s">
        <v>126</v>
      </c>
      <c r="B75" s="67" t="s">
        <v>127</v>
      </c>
      <c r="C75" s="68">
        <v>0.56000000000000005</v>
      </c>
    </row>
    <row r="76" spans="1:3" ht="25.5" x14ac:dyDescent="0.2">
      <c r="A76" s="60" t="s">
        <v>128</v>
      </c>
      <c r="B76" s="67" t="s">
        <v>117</v>
      </c>
      <c r="C76" s="63">
        <v>300</v>
      </c>
    </row>
    <row r="77" spans="1:3" ht="25.5" x14ac:dyDescent="0.2">
      <c r="A77" s="60" t="s">
        <v>129</v>
      </c>
      <c r="B77" s="70" t="s">
        <v>130</v>
      </c>
      <c r="C77" s="69">
        <v>65637</v>
      </c>
    </row>
    <row r="78" spans="1:3" ht="38.25" x14ac:dyDescent="0.2">
      <c r="A78" s="60" t="s">
        <v>131</v>
      </c>
      <c r="B78" s="70" t="s">
        <v>132</v>
      </c>
      <c r="C78" s="69">
        <v>31684</v>
      </c>
    </row>
    <row r="79" spans="1:3" x14ac:dyDescent="0.2">
      <c r="A79" s="60" t="s">
        <v>133</v>
      </c>
      <c r="B79" s="34" t="s">
        <v>134</v>
      </c>
      <c r="C79" s="36">
        <v>0.17804631770487722</v>
      </c>
    </row>
    <row r="80" spans="1:3" ht="25.5" x14ac:dyDescent="0.2">
      <c r="A80" s="60" t="s">
        <v>135</v>
      </c>
      <c r="B80" s="54" t="s">
        <v>136</v>
      </c>
      <c r="C80" s="71">
        <v>0.1652189781021898</v>
      </c>
    </row>
    <row r="81" spans="1:3" x14ac:dyDescent="0.2">
      <c r="A81" s="60" t="s">
        <v>137</v>
      </c>
      <c r="B81" s="72" t="s">
        <v>138</v>
      </c>
      <c r="C81" s="36">
        <v>0.13880000000000001</v>
      </c>
    </row>
    <row r="82" spans="1:3" s="64" customFormat="1" ht="13.5" thickBot="1" x14ac:dyDescent="0.25">
      <c r="A82" s="73" t="s">
        <v>139</v>
      </c>
      <c r="B82" s="74" t="s">
        <v>140</v>
      </c>
      <c r="C82" s="75">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25.5" x14ac:dyDescent="0.2">
      <c r="A85" s="78" t="s">
        <v>143</v>
      </c>
      <c r="B85" s="34" t="s">
        <v>144</v>
      </c>
      <c r="C85" s="35">
        <v>14650.185814796665</v>
      </c>
    </row>
    <row r="86" spans="1:3" s="64" customFormat="1" ht="38.25" x14ac:dyDescent="0.2">
      <c r="A86" s="78" t="s">
        <v>145</v>
      </c>
      <c r="B86" s="54" t="s">
        <v>146</v>
      </c>
      <c r="C86" s="79">
        <v>0.25</v>
      </c>
    </row>
    <row r="87" spans="1:3" s="64" customFormat="1" x14ac:dyDescent="0.2">
      <c r="A87" s="78" t="s">
        <v>147</v>
      </c>
      <c r="B87" s="80" t="s">
        <v>148</v>
      </c>
      <c r="C87" s="63">
        <v>15</v>
      </c>
    </row>
    <row r="88" spans="1:3" s="64" customFormat="1" x14ac:dyDescent="0.2">
      <c r="A88" s="78" t="s">
        <v>149</v>
      </c>
      <c r="B88" s="34" t="s">
        <v>150</v>
      </c>
      <c r="C88" s="35">
        <v>4157.8973058034635</v>
      </c>
    </row>
    <row r="89" spans="1:3" s="64" customFormat="1" ht="51" x14ac:dyDescent="0.2">
      <c r="A89" s="78" t="s">
        <v>151</v>
      </c>
      <c r="B89" s="54" t="s">
        <v>152</v>
      </c>
      <c r="C89" s="81">
        <v>2.1999999999999999E-2</v>
      </c>
    </row>
    <row r="90" spans="1:3" s="64" customFormat="1" x14ac:dyDescent="0.2">
      <c r="A90" s="78" t="s">
        <v>153</v>
      </c>
      <c r="B90" s="59" t="s">
        <v>99</v>
      </c>
      <c r="C90" s="63">
        <v>10</v>
      </c>
    </row>
    <row r="91" spans="1:3" s="64" customFormat="1" x14ac:dyDescent="0.2">
      <c r="A91" s="78" t="s">
        <v>154</v>
      </c>
      <c r="B91" s="34" t="s">
        <v>155</v>
      </c>
      <c r="C91" s="35">
        <v>2.7994799607692609</v>
      </c>
    </row>
    <row r="92" spans="1:3" s="64" customFormat="1" ht="51" x14ac:dyDescent="0.2">
      <c r="A92" s="78" t="s">
        <v>156</v>
      </c>
      <c r="B92" s="54" t="s">
        <v>157</v>
      </c>
      <c r="C92" s="81">
        <v>3.0000000000000001E-3</v>
      </c>
    </row>
    <row r="93" spans="1:3" s="64" customFormat="1" ht="26.25" thickBot="1" x14ac:dyDescent="0.25">
      <c r="A93" s="82" t="s">
        <v>158</v>
      </c>
      <c r="B93" s="83" t="s">
        <v>101</v>
      </c>
      <c r="C93" s="84">
        <v>933.15998692308699</v>
      </c>
    </row>
    <row r="94" spans="1:3" ht="13.5" thickBot="1" x14ac:dyDescent="0.25">
      <c r="A94" s="48"/>
      <c r="B94" s="76"/>
      <c r="C94" s="15"/>
    </row>
    <row r="95" spans="1:3" ht="30" customHeight="1" x14ac:dyDescent="0.2">
      <c r="A95" s="85" t="s">
        <v>159</v>
      </c>
      <c r="B95" s="119" t="s">
        <v>160</v>
      </c>
      <c r="C95" s="119"/>
    </row>
    <row r="96" spans="1:3" ht="25.5" x14ac:dyDescent="0.2">
      <c r="A96" s="60" t="s">
        <v>161</v>
      </c>
      <c r="B96" s="34" t="s">
        <v>162</v>
      </c>
      <c r="C96" s="35">
        <v>1652.5</v>
      </c>
    </row>
    <row r="97" spans="1:3" ht="25.5" x14ac:dyDescent="0.2">
      <c r="A97" s="60" t="s">
        <v>163</v>
      </c>
      <c r="B97" s="59" t="s">
        <v>164</v>
      </c>
      <c r="C97" s="35">
        <v>73547</v>
      </c>
    </row>
    <row r="98" spans="1:3" x14ac:dyDescent="0.2">
      <c r="A98" s="60" t="s">
        <v>165</v>
      </c>
      <c r="B98" s="59" t="s">
        <v>166</v>
      </c>
      <c r="C98" s="41">
        <v>0.02</v>
      </c>
    </row>
    <row r="99" spans="1:3" ht="25.5" x14ac:dyDescent="0.2">
      <c r="A99" s="60" t="s">
        <v>167</v>
      </c>
      <c r="B99" s="59" t="s">
        <v>168</v>
      </c>
      <c r="C99" s="35">
        <v>12104</v>
      </c>
    </row>
    <row r="100" spans="1:3" ht="25.5" x14ac:dyDescent="0.2">
      <c r="A100" s="60" t="s">
        <v>169</v>
      </c>
      <c r="B100" s="59" t="s">
        <v>170</v>
      </c>
      <c r="C100" s="41">
        <v>1.4999999999999999E-2</v>
      </c>
    </row>
    <row r="101" spans="1:3" ht="25.5" x14ac:dyDescent="0.2">
      <c r="A101" s="60" t="s">
        <v>171</v>
      </c>
      <c r="B101" s="34" t="s">
        <v>172</v>
      </c>
      <c r="C101" s="35">
        <v>1933.1949342509995</v>
      </c>
    </row>
    <row r="102" spans="1:3" ht="24" customHeight="1" x14ac:dyDescent="0.2">
      <c r="A102" s="60" t="s">
        <v>173</v>
      </c>
      <c r="B102" s="54" t="s">
        <v>174</v>
      </c>
      <c r="C102" s="86">
        <v>0</v>
      </c>
    </row>
    <row r="103" spans="1:3" ht="63.75" x14ac:dyDescent="0.2">
      <c r="A103" s="60" t="s">
        <v>175</v>
      </c>
      <c r="B103" s="54" t="s">
        <v>176</v>
      </c>
      <c r="C103" s="35">
        <v>3.6112641666666665</v>
      </c>
    </row>
    <row r="104" spans="1:3" ht="25.5" x14ac:dyDescent="0.2">
      <c r="A104" s="60" t="s">
        <v>177</v>
      </c>
      <c r="B104" s="59" t="s">
        <v>178</v>
      </c>
      <c r="C104" s="35">
        <v>180</v>
      </c>
    </row>
    <row r="105" spans="1:3" x14ac:dyDescent="0.2">
      <c r="A105" s="60" t="s">
        <v>179</v>
      </c>
      <c r="B105" s="54" t="s">
        <v>180</v>
      </c>
      <c r="C105" s="35">
        <v>8497.1999999999989</v>
      </c>
    </row>
    <row r="106" spans="1:3" x14ac:dyDescent="0.2">
      <c r="A106" s="60" t="s">
        <v>181</v>
      </c>
      <c r="B106" s="59" t="s">
        <v>182</v>
      </c>
      <c r="C106" s="41">
        <v>0.35</v>
      </c>
    </row>
    <row r="107" spans="1:3" x14ac:dyDescent="0.2">
      <c r="A107" s="60" t="s">
        <v>183</v>
      </c>
      <c r="B107" s="34" t="s">
        <v>184</v>
      </c>
      <c r="C107" s="35">
        <v>54.013545000000008</v>
      </c>
    </row>
    <row r="108" spans="1:3" ht="25.5" x14ac:dyDescent="0.2">
      <c r="A108" s="60" t="s">
        <v>185</v>
      </c>
      <c r="B108" s="54" t="s">
        <v>113</v>
      </c>
      <c r="C108" s="86">
        <v>0</v>
      </c>
    </row>
    <row r="109" spans="1:3" ht="25.5" x14ac:dyDescent="0.2">
      <c r="A109" s="60" t="s">
        <v>186</v>
      </c>
      <c r="B109" s="54" t="s">
        <v>187</v>
      </c>
      <c r="C109" s="35">
        <v>14.475000000000001</v>
      </c>
    </row>
    <row r="110" spans="1:3" ht="38.25" x14ac:dyDescent="0.2">
      <c r="A110" s="60" t="s">
        <v>188</v>
      </c>
      <c r="B110" s="54" t="s">
        <v>125</v>
      </c>
      <c r="C110" s="86">
        <v>0</v>
      </c>
    </row>
    <row r="111" spans="1:3" x14ac:dyDescent="0.2">
      <c r="A111" s="60" t="s">
        <v>189</v>
      </c>
      <c r="B111" s="54" t="s">
        <v>190</v>
      </c>
      <c r="C111" s="35">
        <v>15.93</v>
      </c>
    </row>
    <row r="112" spans="1:3" x14ac:dyDescent="0.2">
      <c r="A112" s="60" t="s">
        <v>191</v>
      </c>
      <c r="B112" s="59" t="s">
        <v>192</v>
      </c>
      <c r="C112" s="35">
        <v>1871</v>
      </c>
    </row>
    <row r="113" spans="1:3" x14ac:dyDescent="0.2">
      <c r="A113" s="60" t="s">
        <v>193</v>
      </c>
      <c r="B113" s="59" t="s">
        <v>194</v>
      </c>
      <c r="C113" s="53">
        <v>1636</v>
      </c>
    </row>
    <row r="114" spans="1:3" x14ac:dyDescent="0.2">
      <c r="A114" s="60" t="s">
        <v>195</v>
      </c>
      <c r="B114" s="59" t="s">
        <v>196</v>
      </c>
      <c r="C114" s="53">
        <v>204</v>
      </c>
    </row>
    <row r="115" spans="1:3" ht="25.5" x14ac:dyDescent="0.2">
      <c r="A115" s="60" t="s">
        <v>197</v>
      </c>
      <c r="B115" s="34" t="s">
        <v>198</v>
      </c>
      <c r="C115" s="35">
        <v>1184.3870095996429</v>
      </c>
    </row>
    <row r="116" spans="1:3" ht="25.5" x14ac:dyDescent="0.2">
      <c r="A116" s="60" t="s">
        <v>199</v>
      </c>
      <c r="B116" s="54" t="s">
        <v>200</v>
      </c>
      <c r="C116" s="35">
        <v>909.66744208881937</v>
      </c>
    </row>
    <row r="117" spans="1:3" ht="38.25" x14ac:dyDescent="0.2">
      <c r="A117" s="60" t="s">
        <v>201</v>
      </c>
      <c r="B117" s="54" t="s">
        <v>202</v>
      </c>
      <c r="C117" s="35">
        <v>274.71956751082348</v>
      </c>
    </row>
    <row r="118" spans="1:3" ht="25.5" x14ac:dyDescent="0.2">
      <c r="A118" s="60" t="s">
        <v>203</v>
      </c>
      <c r="B118" s="40" t="s">
        <v>204</v>
      </c>
      <c r="C118" s="35">
        <v>2993.2729675299197</v>
      </c>
    </row>
    <row r="119" spans="1:3" ht="38.25" x14ac:dyDescent="0.2">
      <c r="A119" s="60" t="s">
        <v>205</v>
      </c>
      <c r="B119" s="87" t="s">
        <v>206</v>
      </c>
      <c r="C119" s="35">
        <v>1812.8020023806164</v>
      </c>
    </row>
    <row r="120" spans="1:3" ht="25.5" x14ac:dyDescent="0.2">
      <c r="A120" s="60" t="s">
        <v>207</v>
      </c>
      <c r="B120" s="88" t="s">
        <v>208</v>
      </c>
      <c r="C120" s="35">
        <v>18.902267999999999</v>
      </c>
    </row>
    <row r="121" spans="1:3" x14ac:dyDescent="0.2">
      <c r="A121" s="60" t="s">
        <v>209</v>
      </c>
      <c r="B121" s="57" t="s">
        <v>210</v>
      </c>
      <c r="C121" s="35">
        <v>14319.9</v>
      </c>
    </row>
    <row r="122" spans="1:3" ht="26.25" thickBot="1" x14ac:dyDescent="0.25">
      <c r="A122" s="73" t="s">
        <v>211</v>
      </c>
      <c r="B122" s="89" t="s">
        <v>212</v>
      </c>
      <c r="C122" s="84">
        <v>1.32</v>
      </c>
    </row>
    <row r="123" spans="1:3" s="90" customFormat="1" ht="13.5" thickBot="1" x14ac:dyDescent="0.25">
      <c r="A123" s="48"/>
      <c r="B123" s="76"/>
      <c r="C123" s="15"/>
    </row>
    <row r="124" spans="1:3" s="64" customFormat="1" ht="30" customHeight="1" x14ac:dyDescent="0.2">
      <c r="A124" s="77" t="s">
        <v>213</v>
      </c>
      <c r="B124" s="119" t="s">
        <v>214</v>
      </c>
      <c r="C124" s="119"/>
    </row>
    <row r="125" spans="1:3" ht="13.5" thickBot="1" x14ac:dyDescent="0.25">
      <c r="A125" s="27" t="s">
        <v>215</v>
      </c>
      <c r="B125" s="91" t="s">
        <v>216</v>
      </c>
      <c r="C125" s="84">
        <v>0.02</v>
      </c>
    </row>
    <row r="126" spans="1:3" s="90" customFormat="1" ht="13.5" thickBot="1" x14ac:dyDescent="0.25">
      <c r="A126" s="48"/>
      <c r="B126" s="76"/>
      <c r="C126" s="15"/>
    </row>
    <row r="127" spans="1:3" ht="42.75" customHeight="1" x14ac:dyDescent="0.2">
      <c r="A127" s="85" t="s">
        <v>217</v>
      </c>
      <c r="B127" s="120" t="s">
        <v>218</v>
      </c>
      <c r="C127" s="120"/>
    </row>
    <row r="128" spans="1:3" ht="63.75" x14ac:dyDescent="0.2">
      <c r="A128" s="60" t="s">
        <v>219</v>
      </c>
      <c r="B128" s="92" t="s">
        <v>220</v>
      </c>
      <c r="C128" s="35" t="s">
        <v>34</v>
      </c>
    </row>
    <row r="129" spans="1:4" ht="38.25" hidden="1" x14ac:dyDescent="0.2">
      <c r="A129" s="60" t="s">
        <v>221</v>
      </c>
      <c r="B129" s="87" t="s">
        <v>222</v>
      </c>
      <c r="C129" s="93"/>
    </row>
    <row r="130" spans="1:4" ht="64.5" thickBot="1" x14ac:dyDescent="0.25">
      <c r="A130" s="73" t="s">
        <v>223</v>
      </c>
      <c r="B130" s="94" t="s">
        <v>224</v>
      </c>
      <c r="C130" s="95" t="s">
        <v>34</v>
      </c>
    </row>
    <row r="131" spans="1:4" ht="62.25" hidden="1" customHeight="1" x14ac:dyDescent="0.2">
      <c r="A131" s="96" t="s">
        <v>225</v>
      </c>
      <c r="B131" s="97" t="s">
        <v>226</v>
      </c>
      <c r="C131" s="98"/>
    </row>
    <row r="132" spans="1:4" ht="63.75" hidden="1" x14ac:dyDescent="0.2">
      <c r="A132" s="60" t="s">
        <v>227</v>
      </c>
      <c r="B132" s="87" t="s">
        <v>228</v>
      </c>
      <c r="C132" s="36"/>
    </row>
    <row r="133" spans="1:4" ht="64.5" hidden="1" thickBot="1" x14ac:dyDescent="0.25">
      <c r="A133" s="73" t="s">
        <v>229</v>
      </c>
      <c r="B133" s="99" t="s">
        <v>230</v>
      </c>
      <c r="C133" s="75"/>
    </row>
    <row r="134" spans="1:4" s="90" customFormat="1" ht="13.5" thickBot="1" x14ac:dyDescent="0.25">
      <c r="A134" s="48"/>
      <c r="B134" s="76"/>
      <c r="C134" s="15"/>
    </row>
    <row r="135" spans="1:4" ht="26.25" customHeight="1" x14ac:dyDescent="0.2">
      <c r="A135" s="85" t="s">
        <v>231</v>
      </c>
      <c r="B135" s="100" t="s">
        <v>232</v>
      </c>
      <c r="C135" s="101">
        <v>20.818139999999996</v>
      </c>
    </row>
    <row r="136" spans="1:4" x14ac:dyDescent="0.2">
      <c r="A136" s="60" t="s">
        <v>233</v>
      </c>
      <c r="B136" s="102" t="s">
        <v>234</v>
      </c>
      <c r="C136" s="35">
        <v>7</v>
      </c>
    </row>
    <row r="137" spans="1:4" x14ac:dyDescent="0.2">
      <c r="A137" s="60" t="s">
        <v>235</v>
      </c>
      <c r="B137" s="102" t="s">
        <v>236</v>
      </c>
      <c r="C137" s="35">
        <v>0.97</v>
      </c>
    </row>
    <row r="138" spans="1:4" ht="13.5" thickBot="1" x14ac:dyDescent="0.25">
      <c r="A138" s="73" t="s">
        <v>237</v>
      </c>
      <c r="B138" s="103" t="s">
        <v>182</v>
      </c>
      <c r="C138" s="47">
        <v>0.35</v>
      </c>
    </row>
    <row r="139" spans="1:4" s="90" customFormat="1" ht="13.5" thickBot="1" x14ac:dyDescent="0.25">
      <c r="A139" s="48"/>
      <c r="B139" s="76"/>
      <c r="C139" s="15"/>
    </row>
    <row r="140" spans="1:4" ht="25.5" x14ac:dyDescent="0.2">
      <c r="A140" s="85" t="s">
        <v>238</v>
      </c>
      <c r="B140" s="104" t="s">
        <v>239</v>
      </c>
      <c r="C140" s="105">
        <v>1.6598760876745948</v>
      </c>
      <c r="D140" s="90"/>
    </row>
    <row r="141" spans="1:4" ht="22.7" customHeight="1" thickBot="1" x14ac:dyDescent="0.25">
      <c r="A141" s="73" t="s">
        <v>240</v>
      </c>
      <c r="B141" s="121" t="s">
        <v>241</v>
      </c>
      <c r="C141" s="121"/>
      <c r="D141" s="90"/>
    </row>
    <row r="142" spans="1:4" ht="13.5" thickBot="1" x14ac:dyDescent="0.25">
      <c r="A142" s="107"/>
      <c r="B142" s="108" t="s">
        <v>242</v>
      </c>
      <c r="C142" s="109"/>
      <c r="D142" s="90"/>
    </row>
    <row r="143" spans="1:4" x14ac:dyDescent="0.2">
      <c r="A143" s="107"/>
      <c r="B143" s="110">
        <v>2020</v>
      </c>
      <c r="C143" s="111">
        <v>-2.9000000000000001E-2</v>
      </c>
      <c r="D143" s="90"/>
    </row>
    <row r="144" spans="1:4" x14ac:dyDescent="0.2">
      <c r="A144" s="107"/>
      <c r="B144" s="112">
        <v>2021</v>
      </c>
      <c r="C144" s="113">
        <v>0.245</v>
      </c>
      <c r="D144" s="90"/>
    </row>
    <row r="145" spans="1:4" x14ac:dyDescent="0.2">
      <c r="A145" s="107"/>
      <c r="B145" s="112">
        <v>2022</v>
      </c>
      <c r="C145" s="113">
        <v>0.114</v>
      </c>
      <c r="D145" s="90"/>
    </row>
    <row r="146" spans="1:4" ht="13.5" thickBot="1" x14ac:dyDescent="0.25">
      <c r="A146" s="107"/>
      <c r="B146" s="114">
        <v>2023</v>
      </c>
      <c r="C146" s="115">
        <v>0.04</v>
      </c>
      <c r="D146" s="90"/>
    </row>
    <row r="147" spans="1:4" x14ac:dyDescent="0.2">
      <c r="A147" s="107"/>
      <c r="B147" s="116">
        <v>2024</v>
      </c>
      <c r="C147" s="117">
        <v>0.11700000000000001</v>
      </c>
      <c r="D147" s="90"/>
    </row>
    <row r="148" spans="1:4" x14ac:dyDescent="0.2">
      <c r="A148" s="107"/>
      <c r="B148" s="112">
        <v>2025</v>
      </c>
      <c r="C148" s="113">
        <v>6.0999999999999999E-2</v>
      </c>
      <c r="D148" s="90"/>
    </row>
    <row r="149" spans="1:4" hidden="1" x14ac:dyDescent="0.2">
      <c r="A149" s="107"/>
      <c r="B149" s="112">
        <v>2026</v>
      </c>
      <c r="C149" s="113">
        <v>3.5813361771260002E-2</v>
      </c>
      <c r="D149" s="90"/>
    </row>
    <row r="150" spans="1:4" hidden="1" x14ac:dyDescent="0.2">
      <c r="A150" s="107"/>
      <c r="B150" s="112">
        <v>2027</v>
      </c>
      <c r="C150" s="113">
        <v>3.2682303599220003E-2</v>
      </c>
      <c r="D150" s="90"/>
    </row>
    <row r="151" spans="1:4" hidden="1" x14ac:dyDescent="0.2">
      <c r="A151" s="107"/>
      <c r="B151" s="112">
        <v>2028</v>
      </c>
      <c r="C151" s="113">
        <v>0</v>
      </c>
      <c r="D151" s="90"/>
    </row>
    <row r="152" spans="1:4" hidden="1" x14ac:dyDescent="0.2">
      <c r="A152" s="107"/>
      <c r="B152" s="112">
        <v>2029</v>
      </c>
      <c r="C152" s="113">
        <v>0</v>
      </c>
      <c r="D152" s="90"/>
    </row>
    <row r="153" spans="1:4" hidden="1" x14ac:dyDescent="0.2">
      <c r="A153" s="107"/>
      <c r="B153" s="112">
        <v>2030</v>
      </c>
      <c r="C153" s="113">
        <v>0</v>
      </c>
      <c r="D153" s="90"/>
    </row>
    <row r="154" spans="1:4" hidden="1" x14ac:dyDescent="0.2">
      <c r="A154" s="107"/>
      <c r="B154" s="112">
        <v>2031</v>
      </c>
      <c r="C154" s="113">
        <v>0</v>
      </c>
      <c r="D154" s="90"/>
    </row>
    <row r="155" spans="1:4" hidden="1" x14ac:dyDescent="0.2">
      <c r="A155" s="90"/>
      <c r="B155" s="112">
        <v>2032</v>
      </c>
      <c r="C155" s="113">
        <v>0</v>
      </c>
      <c r="D155" s="90"/>
    </row>
    <row r="156" spans="1:4" hidden="1" x14ac:dyDescent="0.2">
      <c r="A156" s="90"/>
      <c r="B156" s="112">
        <v>2033</v>
      </c>
      <c r="C156" s="113">
        <v>0</v>
      </c>
      <c r="D156" s="90"/>
    </row>
    <row r="157" spans="1:4" hidden="1" x14ac:dyDescent="0.2">
      <c r="B157" s="112">
        <v>2034</v>
      </c>
      <c r="C157" s="113">
        <v>0</v>
      </c>
    </row>
    <row r="158" spans="1:4" hidden="1" x14ac:dyDescent="0.2">
      <c r="B158" s="112">
        <v>2035</v>
      </c>
      <c r="C158" s="113">
        <v>0</v>
      </c>
    </row>
    <row r="159" spans="1:4" hidden="1" x14ac:dyDescent="0.2">
      <c r="B159" s="112">
        <v>2036</v>
      </c>
      <c r="C159" s="113">
        <v>0</v>
      </c>
    </row>
    <row r="160" spans="1:4" hidden="1" x14ac:dyDescent="0.2">
      <c r="B160" s="112">
        <v>2037</v>
      </c>
      <c r="C160" s="113">
        <v>0</v>
      </c>
    </row>
    <row r="161" spans="2:3" hidden="1" x14ac:dyDescent="0.2">
      <c r="B161" s="112">
        <v>2038</v>
      </c>
      <c r="C161" s="113">
        <v>0</v>
      </c>
    </row>
    <row r="162" spans="2:3" hidden="1" x14ac:dyDescent="0.2">
      <c r="B162" s="112">
        <v>2039</v>
      </c>
      <c r="C162" s="113">
        <v>0</v>
      </c>
    </row>
    <row r="163" spans="2:3" hidden="1" x14ac:dyDescent="0.2">
      <c r="B163" s="112">
        <v>2040</v>
      </c>
      <c r="C163" s="113">
        <v>0</v>
      </c>
    </row>
    <row r="164" spans="2:3" hidden="1" x14ac:dyDescent="0.2">
      <c r="B164" s="112">
        <v>2041</v>
      </c>
      <c r="C164" s="113">
        <v>0</v>
      </c>
    </row>
    <row r="165" spans="2:3" hidden="1" x14ac:dyDescent="0.2">
      <c r="B165" s="112">
        <v>2042</v>
      </c>
      <c r="C165" s="113">
        <v>0</v>
      </c>
    </row>
    <row r="166" spans="2:3" hidden="1" x14ac:dyDescent="0.2">
      <c r="B166" s="112">
        <v>2043</v>
      </c>
      <c r="C166" s="113">
        <v>0</v>
      </c>
    </row>
    <row r="167" spans="2:3" hidden="1" x14ac:dyDescent="0.2">
      <c r="B167" s="112">
        <v>2044</v>
      </c>
      <c r="C167" s="113">
        <v>0</v>
      </c>
    </row>
    <row r="168" spans="2:3" hidden="1" x14ac:dyDescent="0.2">
      <c r="B168" s="112">
        <v>2045</v>
      </c>
      <c r="C168" s="113">
        <v>0</v>
      </c>
    </row>
    <row r="169" spans="2:3" hidden="1" x14ac:dyDescent="0.2">
      <c r="B169" s="112">
        <v>2046</v>
      </c>
      <c r="C169" s="113">
        <v>0</v>
      </c>
    </row>
    <row r="170" spans="2:3" hidden="1" x14ac:dyDescent="0.2">
      <c r="B170" s="112">
        <v>2047</v>
      </c>
      <c r="C170" s="113">
        <v>0</v>
      </c>
    </row>
    <row r="171" spans="2:3" hidden="1" x14ac:dyDescent="0.2">
      <c r="B171" s="112">
        <v>2048</v>
      </c>
      <c r="C171" s="113">
        <v>0</v>
      </c>
    </row>
    <row r="172" spans="2:3" hidden="1" x14ac:dyDescent="0.2">
      <c r="B172" s="112">
        <v>2049</v>
      </c>
      <c r="C172" s="113">
        <v>0</v>
      </c>
    </row>
    <row r="173" spans="2:3" hidden="1" x14ac:dyDescent="0.2">
      <c r="B173" s="112">
        <v>2050</v>
      </c>
      <c r="C173" s="113">
        <v>0</v>
      </c>
    </row>
    <row r="174" spans="2:3" hidden="1" x14ac:dyDescent="0.2">
      <c r="B174" s="112">
        <v>2051</v>
      </c>
      <c r="C174" s="113">
        <v>0</v>
      </c>
    </row>
    <row r="175" spans="2:3" hidden="1" x14ac:dyDescent="0.2">
      <c r="B175" s="112">
        <v>2052</v>
      </c>
      <c r="C175" s="113">
        <v>0</v>
      </c>
    </row>
    <row r="176" spans="2:3" hidden="1" x14ac:dyDescent="0.2">
      <c r="B176" s="112">
        <v>2053</v>
      </c>
      <c r="C176" s="113">
        <v>0</v>
      </c>
    </row>
    <row r="177" spans="2:3" hidden="1" x14ac:dyDescent="0.2">
      <c r="B177" s="112">
        <v>2054</v>
      </c>
      <c r="C177" s="113">
        <v>0</v>
      </c>
    </row>
    <row r="178" spans="2:3" hidden="1" x14ac:dyDescent="0.2">
      <c r="B178" s="112">
        <v>2055</v>
      </c>
      <c r="C178" s="113">
        <v>0</v>
      </c>
    </row>
    <row r="179" spans="2:3" hidden="1" x14ac:dyDescent="0.2">
      <c r="B179" s="112">
        <v>2056</v>
      </c>
      <c r="C179" s="113">
        <v>0</v>
      </c>
    </row>
    <row r="180" spans="2:3" hidden="1" x14ac:dyDescent="0.2">
      <c r="B180" s="112">
        <v>2057</v>
      </c>
      <c r="C180" s="113">
        <v>0</v>
      </c>
    </row>
    <row r="181" spans="2:3" hidden="1" x14ac:dyDescent="0.2">
      <c r="B181" s="112">
        <v>2058</v>
      </c>
      <c r="C181" s="113">
        <v>0</v>
      </c>
    </row>
    <row r="182" spans="2:3" hidden="1" x14ac:dyDescent="0.2">
      <c r="B182" s="112">
        <v>2059</v>
      </c>
      <c r="C182" s="113">
        <v>0</v>
      </c>
    </row>
    <row r="183" spans="2:3" hidden="1" x14ac:dyDescent="0.2">
      <c r="B183" s="112">
        <v>2060</v>
      </c>
      <c r="C183" s="113">
        <v>0</v>
      </c>
    </row>
    <row r="184" spans="2:3" hidden="1" x14ac:dyDescent="0.2">
      <c r="B184" s="112">
        <v>2061</v>
      </c>
      <c r="C184" s="113">
        <v>0</v>
      </c>
    </row>
    <row r="185" spans="2:3" hidden="1" x14ac:dyDescent="0.2">
      <c r="B185" s="112">
        <v>2062</v>
      </c>
      <c r="C185" s="113">
        <v>0</v>
      </c>
    </row>
    <row r="186" spans="2:3" hidden="1" x14ac:dyDescent="0.2">
      <c r="B186" s="112">
        <v>2063</v>
      </c>
      <c r="C186" s="113">
        <v>0</v>
      </c>
    </row>
    <row r="187" spans="2:3" hidden="1" x14ac:dyDescent="0.2">
      <c r="B187" s="112">
        <v>2064</v>
      </c>
      <c r="C187" s="113">
        <v>0</v>
      </c>
    </row>
    <row r="188" spans="2:3" hidden="1" x14ac:dyDescent="0.2">
      <c r="B188" s="112">
        <v>2065</v>
      </c>
      <c r="C188" s="113">
        <v>0</v>
      </c>
    </row>
    <row r="189" spans="2:3" hidden="1" x14ac:dyDescent="0.2">
      <c r="B189" s="112">
        <v>2066</v>
      </c>
      <c r="C189" s="113">
        <v>0</v>
      </c>
    </row>
    <row r="190" spans="2:3" hidden="1" x14ac:dyDescent="0.2">
      <c r="B190" s="112">
        <v>2067</v>
      </c>
      <c r="C190" s="113">
        <v>0</v>
      </c>
    </row>
    <row r="191" spans="2:3" hidden="1" x14ac:dyDescent="0.2">
      <c r="B191" s="112">
        <v>2068</v>
      </c>
      <c r="C191" s="113">
        <v>0</v>
      </c>
    </row>
    <row r="192" spans="2:3" hidden="1" x14ac:dyDescent="0.2">
      <c r="B192" s="112">
        <v>2069</v>
      </c>
      <c r="C192" s="113">
        <v>0</v>
      </c>
    </row>
    <row r="193" spans="2:3" hidden="1" x14ac:dyDescent="0.2">
      <c r="B193" s="112">
        <v>2070</v>
      </c>
      <c r="C193" s="113">
        <v>0</v>
      </c>
    </row>
    <row r="194" spans="2:3" hidden="1" x14ac:dyDescent="0.2">
      <c r="B194" s="112">
        <v>2071</v>
      </c>
      <c r="C194" s="113">
        <v>0</v>
      </c>
    </row>
    <row r="195" spans="2:3" hidden="1" x14ac:dyDescent="0.2">
      <c r="B195" s="112">
        <v>2072</v>
      </c>
      <c r="C195" s="113">
        <v>0</v>
      </c>
    </row>
    <row r="196" spans="2:3" hidden="1" x14ac:dyDescent="0.2">
      <c r="B196" s="112">
        <v>2073</v>
      </c>
      <c r="C196" s="113">
        <v>0</v>
      </c>
    </row>
    <row r="197" spans="2:3" hidden="1" x14ac:dyDescent="0.2">
      <c r="B197" s="112">
        <v>2074</v>
      </c>
      <c r="C197" s="113">
        <v>0</v>
      </c>
    </row>
    <row r="198" spans="2:3" hidden="1" x14ac:dyDescent="0.2">
      <c r="B198" s="112">
        <v>2075</v>
      </c>
      <c r="C198" s="113">
        <v>0</v>
      </c>
    </row>
    <row r="199" spans="2:3" hidden="1" x14ac:dyDescent="0.2">
      <c r="B199" s="112">
        <v>2076</v>
      </c>
      <c r="C199" s="113">
        <v>0</v>
      </c>
    </row>
    <row r="200" spans="2:3" hidden="1" x14ac:dyDescent="0.2">
      <c r="B200" s="112">
        <v>2077</v>
      </c>
      <c r="C200" s="113">
        <v>0</v>
      </c>
    </row>
    <row r="201" spans="2:3" hidden="1" x14ac:dyDescent="0.2">
      <c r="B201" s="112">
        <v>2078</v>
      </c>
      <c r="C201" s="113">
        <v>0</v>
      </c>
    </row>
    <row r="202" spans="2:3" hidden="1" x14ac:dyDescent="0.2">
      <c r="B202" s="112">
        <v>2079</v>
      </c>
      <c r="C202" s="113">
        <v>0</v>
      </c>
    </row>
    <row r="203" spans="2:3" hidden="1" x14ac:dyDescent="0.2">
      <c r="B203" s="112">
        <v>2080</v>
      </c>
      <c r="C203" s="113">
        <v>0</v>
      </c>
    </row>
    <row r="204" spans="2:3" hidden="1" x14ac:dyDescent="0.2">
      <c r="B204" s="112">
        <v>2081</v>
      </c>
      <c r="C204" s="113">
        <v>0</v>
      </c>
    </row>
    <row r="205" spans="2:3" hidden="1" x14ac:dyDescent="0.2">
      <c r="B205" s="112">
        <v>2082</v>
      </c>
      <c r="C205" s="113">
        <v>0</v>
      </c>
    </row>
    <row r="206" spans="2:3" hidden="1" x14ac:dyDescent="0.2">
      <c r="B206" s="112">
        <v>2083</v>
      </c>
      <c r="C206" s="113">
        <v>0</v>
      </c>
    </row>
    <row r="207" spans="2:3" hidden="1" x14ac:dyDescent="0.2">
      <c r="B207" s="112">
        <v>2084</v>
      </c>
      <c r="C207" s="113">
        <v>0</v>
      </c>
    </row>
    <row r="208" spans="2:3" hidden="1" x14ac:dyDescent="0.2">
      <c r="B208" s="112">
        <v>2085</v>
      </c>
      <c r="C208" s="113">
        <v>0</v>
      </c>
    </row>
    <row r="209" spans="2:3" hidden="1" x14ac:dyDescent="0.2">
      <c r="B209" s="112">
        <v>2086</v>
      </c>
      <c r="C209" s="113">
        <v>0</v>
      </c>
    </row>
    <row r="210" spans="2:3" hidden="1" x14ac:dyDescent="0.2">
      <c r="B210" s="112">
        <v>2087</v>
      </c>
      <c r="C210" s="113">
        <v>0</v>
      </c>
    </row>
    <row r="211" spans="2:3" hidden="1" x14ac:dyDescent="0.2">
      <c r="B211" s="112">
        <v>2088</v>
      </c>
      <c r="C211" s="113">
        <v>0</v>
      </c>
    </row>
    <row r="212" spans="2:3" hidden="1" x14ac:dyDescent="0.2">
      <c r="B212" s="112">
        <v>2089</v>
      </c>
      <c r="C212" s="113">
        <v>0</v>
      </c>
    </row>
    <row r="213" spans="2:3" hidden="1" x14ac:dyDescent="0.2">
      <c r="B213" s="112">
        <v>2090</v>
      </c>
      <c r="C213" s="113">
        <v>0</v>
      </c>
    </row>
    <row r="214" spans="2:3" hidden="1" x14ac:dyDescent="0.2">
      <c r="B214" s="112">
        <v>2091</v>
      </c>
      <c r="C214" s="113">
        <v>0</v>
      </c>
    </row>
    <row r="215" spans="2:3" hidden="1" x14ac:dyDescent="0.2">
      <c r="B215" s="112">
        <v>2092</v>
      </c>
      <c r="C215" s="113">
        <v>0</v>
      </c>
    </row>
    <row r="216" spans="2:3" hidden="1" x14ac:dyDescent="0.2">
      <c r="B216" s="112">
        <v>2093</v>
      </c>
      <c r="C216" s="113">
        <v>0</v>
      </c>
    </row>
    <row r="217" spans="2:3" hidden="1" x14ac:dyDescent="0.2">
      <c r="B217" s="112">
        <v>2094</v>
      </c>
      <c r="C217" s="113">
        <v>0</v>
      </c>
    </row>
    <row r="218" spans="2:3" hidden="1" x14ac:dyDescent="0.2">
      <c r="B218" s="112">
        <v>2095</v>
      </c>
      <c r="C218" s="113">
        <v>0</v>
      </c>
    </row>
    <row r="219" spans="2:3" hidden="1" x14ac:dyDescent="0.2">
      <c r="B219" s="112">
        <v>2096</v>
      </c>
      <c r="C219" s="113">
        <v>0</v>
      </c>
    </row>
    <row r="220" spans="2:3" hidden="1" x14ac:dyDescent="0.2">
      <c r="B220" s="112">
        <v>2097</v>
      </c>
      <c r="C220" s="113">
        <v>0</v>
      </c>
    </row>
    <row r="221" spans="2:3" hidden="1" x14ac:dyDescent="0.2">
      <c r="B221" s="112">
        <v>2098</v>
      </c>
      <c r="C221" s="113">
        <v>0</v>
      </c>
    </row>
    <row r="222" spans="2:3" hidden="1" x14ac:dyDescent="0.2">
      <c r="B222" s="112">
        <v>2099</v>
      </c>
      <c r="C222" s="113">
        <v>0</v>
      </c>
    </row>
    <row r="223" spans="2:3" ht="13.5" hidden="1" thickBot="1" x14ac:dyDescent="0.25">
      <c r="B223" s="114">
        <v>2100</v>
      </c>
      <c r="C223" s="115">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1" customWidth="1"/>
    <col min="2" max="2" width="100.5703125" style="1" customWidth="1"/>
    <col min="3" max="3" width="20.85546875" style="2"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tr">
        <f>[1]И1!D13</f>
        <v>Субъект Российской Федерации</v>
      </c>
      <c r="C4" s="10" t="str">
        <f>[1]И1!E13</f>
        <v>Новосибирская область</v>
      </c>
    </row>
    <row r="5" spans="1:3" ht="38.25" x14ac:dyDescent="0.2">
      <c r="A5" s="8"/>
      <c r="B5" s="9" t="str">
        <f>[1]И1!D14</f>
        <v>Тип муниципального образования (выберите из списка)</v>
      </c>
      <c r="C5" s="10" t="str">
        <f>[1]И1!E14</f>
        <v>село Верх-Красноярка, Северный муниципальный район</v>
      </c>
    </row>
    <row r="6" spans="1:3" x14ac:dyDescent="0.2">
      <c r="A6" s="8"/>
      <c r="B6" s="9" t="str">
        <f>IF([1]И1!E15="","",[1]И1!D15)</f>
        <v/>
      </c>
      <c r="C6" s="10" t="str">
        <f>IF([1]И1!E15="","",[1]И1!E15)</f>
        <v/>
      </c>
    </row>
    <row r="7" spans="1:3" x14ac:dyDescent="0.2">
      <c r="A7" s="8"/>
      <c r="B7" s="9" t="str">
        <f>[1]И1!D16</f>
        <v>Код ОКТМО</v>
      </c>
      <c r="C7" s="11" t="str">
        <f>[1]И1!E16</f>
        <v>50644407101</v>
      </c>
    </row>
    <row r="8" spans="1:3" x14ac:dyDescent="0.2">
      <c r="A8" s="8"/>
      <c r="B8" s="12" t="str">
        <f>[1]И1!D17</f>
        <v>Система теплоснабжения</v>
      </c>
      <c r="C8" s="13">
        <f>[1]И1!E17</f>
        <v>0</v>
      </c>
    </row>
    <row r="9" spans="1:3" x14ac:dyDescent="0.2">
      <c r="A9" s="8"/>
      <c r="B9" s="9" t="str">
        <f>[1]И1!D8</f>
        <v>Период регулирования (i)-й</v>
      </c>
      <c r="C9" s="14">
        <f>[1]И1!E8</f>
        <v>2025</v>
      </c>
    </row>
    <row r="10" spans="1:3" x14ac:dyDescent="0.2">
      <c r="A10" s="8"/>
      <c r="B10" s="9" t="str">
        <f>[1]И1!D9</f>
        <v>Период регулирования (i-1)-й</v>
      </c>
      <c r="C10" s="14">
        <f>[1]И1!E9</f>
        <v>2024</v>
      </c>
    </row>
    <row r="11" spans="1:3" x14ac:dyDescent="0.2">
      <c r="A11" s="8"/>
      <c r="B11" s="9" t="str">
        <f>[1]И1!D10</f>
        <v>Период регулирования (i-2)-й</v>
      </c>
      <c r="C11" s="14">
        <f>[1]И1!E10</f>
        <v>2023</v>
      </c>
    </row>
    <row r="12" spans="1:3" x14ac:dyDescent="0.2">
      <c r="A12" s="8"/>
      <c r="B12" s="9" t="str">
        <f>[1]И1!D11</f>
        <v>Базовый год (б)</v>
      </c>
      <c r="C12" s="14">
        <f>[1]И1!E11</f>
        <v>2019</v>
      </c>
    </row>
    <row r="13" spans="1:3" ht="38.25" x14ac:dyDescent="0.2">
      <c r="A13" s="8"/>
      <c r="B13" s="9" t="str">
        <f>[1]И1!D18</f>
        <v>Вид топлива, использование которого преобладает в системе теплоснабжения</v>
      </c>
      <c r="C13" s="15" t="str">
        <f>[1]С1.1!E13</f>
        <v>уголь (вид угля не указан в топливном балансе)</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f>SUM(C18:C22)</f>
        <v>5797.2343215011533</v>
      </c>
    </row>
    <row r="18" spans="1:3" ht="42.75" x14ac:dyDescent="0.2">
      <c r="A18" s="22" t="s">
        <v>22</v>
      </c>
      <c r="B18" s="25" t="s">
        <v>245</v>
      </c>
      <c r="C18" s="26">
        <f>[1]С1!F12</f>
        <v>1231.0004189894119</v>
      </c>
    </row>
    <row r="19" spans="1:3" ht="42.75" x14ac:dyDescent="0.2">
      <c r="A19" s="22" t="s">
        <v>24</v>
      </c>
      <c r="B19" s="25" t="s">
        <v>246</v>
      </c>
      <c r="C19" s="26">
        <f>[1]С2!F12</f>
        <v>3019.0060520578481</v>
      </c>
    </row>
    <row r="20" spans="1:3" ht="30" x14ac:dyDescent="0.2">
      <c r="A20" s="22" t="s">
        <v>26</v>
      </c>
      <c r="B20" s="25" t="s">
        <v>247</v>
      </c>
      <c r="C20" s="26">
        <f>[1]С3!F12</f>
        <v>903.581328618258</v>
      </c>
    </row>
    <row r="21" spans="1:3" ht="42.75" x14ac:dyDescent="0.2">
      <c r="A21" s="22" t="s">
        <v>28</v>
      </c>
      <c r="B21" s="25" t="s">
        <v>248</v>
      </c>
      <c r="C21" s="26">
        <f>[1]С4!F12</f>
        <v>529.97526062973077</v>
      </c>
    </row>
    <row r="22" spans="1:3" ht="30" x14ac:dyDescent="0.2">
      <c r="A22" s="22" t="s">
        <v>30</v>
      </c>
      <c r="B22" s="25" t="s">
        <v>249</v>
      </c>
      <c r="C22" s="26">
        <f>[1]С5!F12</f>
        <v>113.67126120590498</v>
      </c>
    </row>
    <row r="23" spans="1:3" ht="43.5" thickBot="1" x14ac:dyDescent="0.25">
      <c r="A23" s="27" t="s">
        <v>32</v>
      </c>
      <c r="B23" s="106" t="s">
        <v>250</v>
      </c>
      <c r="C23" s="29" t="str">
        <f>[1]С6!F12</f>
        <v>-</v>
      </c>
    </row>
    <row r="24" spans="1:3" ht="13.5" thickBot="1" x14ac:dyDescent="0.25">
      <c r="A24" s="4"/>
    </row>
    <row r="25" spans="1:3" x14ac:dyDescent="0.2">
      <c r="A25" s="16" t="s">
        <v>18</v>
      </c>
      <c r="B25" s="30" t="s">
        <v>19</v>
      </c>
      <c r="C25" s="31" t="s">
        <v>20</v>
      </c>
    </row>
    <row r="26" spans="1:3" x14ac:dyDescent="0.2">
      <c r="A26" s="19">
        <v>1</v>
      </c>
      <c r="B26" s="32">
        <v>2</v>
      </c>
      <c r="C26" s="33">
        <v>3</v>
      </c>
    </row>
    <row r="27" spans="1:3" ht="39.75" customHeight="1" x14ac:dyDescent="0.2">
      <c r="A27" s="22">
        <v>1</v>
      </c>
      <c r="B27" s="124" t="s">
        <v>35</v>
      </c>
      <c r="C27" s="124"/>
    </row>
    <row r="28" spans="1:3" x14ac:dyDescent="0.2">
      <c r="A28" s="22" t="s">
        <v>22</v>
      </c>
      <c r="B28" s="34" t="s">
        <v>36</v>
      </c>
      <c r="C28" s="35">
        <f>[1]С1.1!E16</f>
        <v>5100</v>
      </c>
    </row>
    <row r="29" spans="1:3" ht="42.75" x14ac:dyDescent="0.2">
      <c r="A29" s="22" t="s">
        <v>24</v>
      </c>
      <c r="B29" s="34" t="s">
        <v>251</v>
      </c>
      <c r="C29" s="35">
        <f>[1]С1.1!E27</f>
        <v>4352.1083333333336</v>
      </c>
    </row>
    <row r="30" spans="1:3" ht="17.25" x14ac:dyDescent="0.2">
      <c r="A30" s="22" t="s">
        <v>26</v>
      </c>
      <c r="B30" s="34" t="s">
        <v>252</v>
      </c>
      <c r="C30" s="36">
        <f>[1]С1.1!E19</f>
        <v>1.7000000000000001E-2</v>
      </c>
    </row>
    <row r="31" spans="1:3" ht="17.25" x14ac:dyDescent="0.2">
      <c r="A31" s="22" t="s">
        <v>28</v>
      </c>
      <c r="B31" s="34" t="s">
        <v>253</v>
      </c>
      <c r="C31" s="36">
        <f>[1]С1.1!E20</f>
        <v>5.8000000000000003E-2</v>
      </c>
    </row>
    <row r="32" spans="1:3" ht="30" x14ac:dyDescent="0.2">
      <c r="A32" s="22" t="s">
        <v>30</v>
      </c>
      <c r="B32" s="37" t="s">
        <v>254</v>
      </c>
      <c r="C32" s="38">
        <f>[1]С1!F13</f>
        <v>176.4</v>
      </c>
    </row>
    <row r="33" spans="1:3" x14ac:dyDescent="0.2">
      <c r="A33" s="22" t="s">
        <v>32</v>
      </c>
      <c r="B33" s="37" t="s">
        <v>41</v>
      </c>
      <c r="C33" s="39">
        <f>[1]С1!F16</f>
        <v>7000</v>
      </c>
    </row>
    <row r="34" spans="1:3" ht="14.25" x14ac:dyDescent="0.2">
      <c r="A34" s="22" t="s">
        <v>42</v>
      </c>
      <c r="B34" s="40" t="s">
        <v>255</v>
      </c>
      <c r="C34" s="41">
        <f>[1]С1!F17</f>
        <v>0.72857142857142854</v>
      </c>
    </row>
    <row r="35" spans="1:3" ht="15.75" x14ac:dyDescent="0.2">
      <c r="A35" s="42" t="s">
        <v>44</v>
      </c>
      <c r="B35" s="43" t="s">
        <v>256</v>
      </c>
      <c r="C35" s="41">
        <f>[1]С1!F20</f>
        <v>21.588411179999994</v>
      </c>
    </row>
    <row r="36" spans="1:3" ht="15.75" x14ac:dyDescent="0.2">
      <c r="A36" s="42" t="s">
        <v>46</v>
      </c>
      <c r="B36" s="44" t="s">
        <v>257</v>
      </c>
      <c r="C36" s="41">
        <f>[1]С1!F21</f>
        <v>20.818139999999996</v>
      </c>
    </row>
    <row r="37" spans="1:3" ht="14.25" x14ac:dyDescent="0.2">
      <c r="A37" s="42" t="s">
        <v>48</v>
      </c>
      <c r="B37" s="45" t="s">
        <v>258</v>
      </c>
      <c r="C37" s="41">
        <f>[1]С1!F22</f>
        <v>1.0369999999999999</v>
      </c>
    </row>
    <row r="38" spans="1:3" ht="53.25" thickBot="1" x14ac:dyDescent="0.25">
      <c r="A38" s="27" t="s">
        <v>50</v>
      </c>
      <c r="B38" s="46" t="s">
        <v>259</v>
      </c>
      <c r="C38" s="47">
        <f>[1]С1!F23</f>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tr">
        <f>[1]С2.1!E12</f>
        <v>V</v>
      </c>
    </row>
    <row r="42" spans="1:3" ht="25.5" x14ac:dyDescent="0.2">
      <c r="A42" s="22" t="s">
        <v>57</v>
      </c>
      <c r="B42" s="34" t="s">
        <v>58</v>
      </c>
      <c r="C42" s="52" t="str">
        <f>[1]С2.1!E13</f>
        <v>6 и менее баллов</v>
      </c>
    </row>
    <row r="43" spans="1:3" ht="25.5" x14ac:dyDescent="0.2">
      <c r="A43" s="22" t="s">
        <v>60</v>
      </c>
      <c r="B43" s="34" t="s">
        <v>61</v>
      </c>
      <c r="C43" s="52" t="str">
        <f>[1]С2.1!E14</f>
        <v>до 200</v>
      </c>
    </row>
    <row r="44" spans="1:3" ht="25.5" x14ac:dyDescent="0.2">
      <c r="A44" s="22" t="s">
        <v>63</v>
      </c>
      <c r="B44" s="34" t="s">
        <v>64</v>
      </c>
      <c r="C44" s="53" t="str">
        <f>[1]С2.1!E15</f>
        <v>нет</v>
      </c>
    </row>
    <row r="45" spans="1:3" ht="30" x14ac:dyDescent="0.2">
      <c r="A45" s="22" t="s">
        <v>66</v>
      </c>
      <c r="B45" s="34" t="s">
        <v>260</v>
      </c>
      <c r="C45" s="35">
        <f>[1]С2!F18</f>
        <v>38910.02669467502</v>
      </c>
    </row>
    <row r="46" spans="1:3" ht="30" x14ac:dyDescent="0.2">
      <c r="A46" s="22" t="s">
        <v>68</v>
      </c>
      <c r="B46" s="54" t="s">
        <v>261</v>
      </c>
      <c r="C46" s="35">
        <f>IF([1]С2!F19&gt;0,[1]С2!F19,[1]С2!F20)</f>
        <v>23441.524932855718</v>
      </c>
    </row>
    <row r="47" spans="1:3" ht="25.5" x14ac:dyDescent="0.2">
      <c r="A47" s="22" t="s">
        <v>70</v>
      </c>
      <c r="B47" s="55" t="s">
        <v>71</v>
      </c>
      <c r="C47" s="35">
        <f>[1]С2.1!E19</f>
        <v>-39</v>
      </c>
    </row>
    <row r="48" spans="1:3" ht="25.5" x14ac:dyDescent="0.2">
      <c r="A48" s="22" t="s">
        <v>72</v>
      </c>
      <c r="B48" s="55" t="s">
        <v>73</v>
      </c>
      <c r="C48" s="35" t="str">
        <f>[1]С2.1!E22</f>
        <v>нет</v>
      </c>
    </row>
    <row r="49" spans="1:3" ht="38.25" x14ac:dyDescent="0.2">
      <c r="A49" s="22" t="s">
        <v>74</v>
      </c>
      <c r="B49" s="56" t="s">
        <v>262</v>
      </c>
      <c r="C49" s="35">
        <f>[1]С2.2!E10</f>
        <v>1287</v>
      </c>
    </row>
    <row r="50" spans="1:3" ht="25.5" x14ac:dyDescent="0.2">
      <c r="A50" s="22" t="s">
        <v>76</v>
      </c>
      <c r="B50" s="57" t="s">
        <v>263</v>
      </c>
      <c r="C50" s="35">
        <f>[1]С2.2!E12</f>
        <v>5.97</v>
      </c>
    </row>
    <row r="51" spans="1:3" ht="52.5" x14ac:dyDescent="0.2">
      <c r="A51" s="22" t="s">
        <v>78</v>
      </c>
      <c r="B51" s="58" t="s">
        <v>264</v>
      </c>
      <c r="C51" s="35">
        <f>[1]С2.2!E13</f>
        <v>1</v>
      </c>
    </row>
    <row r="52" spans="1:3" ht="27.75" x14ac:dyDescent="0.2">
      <c r="A52" s="22" t="s">
        <v>80</v>
      </c>
      <c r="B52" s="57" t="s">
        <v>265</v>
      </c>
      <c r="C52" s="35">
        <f>[1]С2.2!E14</f>
        <v>12104</v>
      </c>
    </row>
    <row r="53" spans="1:3" ht="25.5" x14ac:dyDescent="0.2">
      <c r="A53" s="22" t="s">
        <v>82</v>
      </c>
      <c r="B53" s="58" t="s">
        <v>266</v>
      </c>
      <c r="C53" s="36">
        <f>[1]С2.2!E15</f>
        <v>4.8000000000000001E-2</v>
      </c>
    </row>
    <row r="54" spans="1:3" x14ac:dyDescent="0.2">
      <c r="A54" s="22" t="s">
        <v>84</v>
      </c>
      <c r="B54" s="58" t="s">
        <v>267</v>
      </c>
      <c r="C54" s="35">
        <f>[1]С2.2!E16</f>
        <v>1</v>
      </c>
    </row>
    <row r="55" spans="1:3" ht="15.75" x14ac:dyDescent="0.2">
      <c r="A55" s="22" t="s">
        <v>86</v>
      </c>
      <c r="B55" s="59" t="s">
        <v>268</v>
      </c>
      <c r="C55" s="35">
        <f>[1]С2!F21</f>
        <v>1</v>
      </c>
    </row>
    <row r="56" spans="1:3" ht="30" x14ac:dyDescent="0.2">
      <c r="A56" s="60" t="s">
        <v>88</v>
      </c>
      <c r="B56" s="34" t="s">
        <v>269</v>
      </c>
      <c r="C56" s="35">
        <f>[1]С2!F13</f>
        <v>201692.04967554673</v>
      </c>
    </row>
    <row r="57" spans="1:3" ht="30" x14ac:dyDescent="0.2">
      <c r="A57" s="60" t="s">
        <v>90</v>
      </c>
      <c r="B57" s="59" t="s">
        <v>270</v>
      </c>
      <c r="C57" s="35">
        <f>[1]С2!F14</f>
        <v>113455</v>
      </c>
    </row>
    <row r="58" spans="1:3" ht="15.75" x14ac:dyDescent="0.2">
      <c r="A58" s="60" t="s">
        <v>92</v>
      </c>
      <c r="B58" s="61" t="s">
        <v>271</v>
      </c>
      <c r="C58" s="41">
        <f>[1]С2!F15</f>
        <v>1.071</v>
      </c>
    </row>
    <row r="59" spans="1:3" ht="15.75" x14ac:dyDescent="0.2">
      <c r="A59" s="60" t="s">
        <v>94</v>
      </c>
      <c r="B59" s="61" t="s">
        <v>272</v>
      </c>
      <c r="C59" s="41">
        <f>[1]С2!F16</f>
        <v>1</v>
      </c>
    </row>
    <row r="60" spans="1:3" ht="17.25" x14ac:dyDescent="0.2">
      <c r="A60" s="60" t="s">
        <v>96</v>
      </c>
      <c r="B60" s="59" t="s">
        <v>273</v>
      </c>
      <c r="C60" s="35">
        <f>[1]С2!F17</f>
        <v>1</v>
      </c>
    </row>
    <row r="61" spans="1:3" s="64" customFormat="1" ht="14.25" x14ac:dyDescent="0.2">
      <c r="A61" s="60" t="s">
        <v>98</v>
      </c>
      <c r="B61" s="62" t="s">
        <v>274</v>
      </c>
      <c r="C61" s="63">
        <f>[1]С2!F33</f>
        <v>10</v>
      </c>
    </row>
    <row r="62" spans="1:3" ht="30" x14ac:dyDescent="0.2">
      <c r="A62" s="60" t="s">
        <v>100</v>
      </c>
      <c r="B62" s="65" t="s">
        <v>275</v>
      </c>
      <c r="C62" s="35">
        <f>[1]С2!F26</f>
        <v>933.15998692308699</v>
      </c>
    </row>
    <row r="63" spans="1:3" ht="17.25" x14ac:dyDescent="0.2">
      <c r="A63" s="60" t="s">
        <v>102</v>
      </c>
      <c r="B63" s="54" t="s">
        <v>276</v>
      </c>
      <c r="C63" s="35">
        <f>[1]С2!F27</f>
        <v>0.13385393699999998</v>
      </c>
    </row>
    <row r="64" spans="1:3" ht="17.25" x14ac:dyDescent="0.2">
      <c r="A64" s="60" t="s">
        <v>104</v>
      </c>
      <c r="B64" s="59" t="s">
        <v>277</v>
      </c>
      <c r="C64" s="63">
        <f>[1]С2!F28</f>
        <v>4200</v>
      </c>
    </row>
    <row r="65" spans="1:3" ht="42.75" x14ac:dyDescent="0.2">
      <c r="A65" s="60" t="s">
        <v>106</v>
      </c>
      <c r="B65" s="34" t="s">
        <v>278</v>
      </c>
      <c r="C65" s="35">
        <f>[1]С2!F22</f>
        <v>42890.921752741691</v>
      </c>
    </row>
    <row r="66" spans="1:3" ht="30" x14ac:dyDescent="0.2">
      <c r="A66" s="60" t="s">
        <v>108</v>
      </c>
      <c r="B66" s="61" t="s">
        <v>279</v>
      </c>
      <c r="C66" s="35">
        <f>[1]С2!F23</f>
        <v>1990</v>
      </c>
    </row>
    <row r="67" spans="1:3" ht="30" x14ac:dyDescent="0.2">
      <c r="A67" s="60" t="s">
        <v>110</v>
      </c>
      <c r="B67" s="54" t="s">
        <v>280</v>
      </c>
      <c r="C67" s="35">
        <f>[1]С2.1!E27</f>
        <v>14307.876789999998</v>
      </c>
    </row>
    <row r="68" spans="1:3" ht="38.25" x14ac:dyDescent="0.2">
      <c r="A68" s="60" t="s">
        <v>112</v>
      </c>
      <c r="B68" s="66" t="s">
        <v>113</v>
      </c>
      <c r="C68" s="53">
        <f>[1]С2.3!E21</f>
        <v>0</v>
      </c>
    </row>
    <row r="69" spans="1:3" ht="25.5" x14ac:dyDescent="0.2">
      <c r="A69" s="60" t="s">
        <v>114</v>
      </c>
      <c r="B69" s="67" t="s">
        <v>115</v>
      </c>
      <c r="C69" s="68">
        <f>[1]С2.3!E11</f>
        <v>9.89</v>
      </c>
    </row>
    <row r="70" spans="1:3" ht="25.5" x14ac:dyDescent="0.2">
      <c r="A70" s="60" t="s">
        <v>116</v>
      </c>
      <c r="B70" s="67" t="s">
        <v>117</v>
      </c>
      <c r="C70" s="63">
        <f>[1]С2.3!E13</f>
        <v>300</v>
      </c>
    </row>
    <row r="71" spans="1:3" ht="25.5" x14ac:dyDescent="0.2">
      <c r="A71" s="60" t="s">
        <v>118</v>
      </c>
      <c r="B71" s="66" t="s">
        <v>119</v>
      </c>
      <c r="C71" s="69">
        <f>IF([1]С2.3!E22&gt;0,[1]С2.3!E22,[1]С2.3!E14)</f>
        <v>61211</v>
      </c>
    </row>
    <row r="72" spans="1:3" ht="38.25" x14ac:dyDescent="0.2">
      <c r="A72" s="60" t="s">
        <v>120</v>
      </c>
      <c r="B72" s="66" t="s">
        <v>121</v>
      </c>
      <c r="C72" s="69">
        <f>IF([1]С2.3!E23&gt;0,[1]С2.3!E23,[1]С2.3!E15)</f>
        <v>45675</v>
      </c>
    </row>
    <row r="73" spans="1:3" ht="30" x14ac:dyDescent="0.2">
      <c r="A73" s="60" t="s">
        <v>122</v>
      </c>
      <c r="B73" s="54" t="s">
        <v>281</v>
      </c>
      <c r="C73" s="35">
        <f>[1]С2.1!E28</f>
        <v>9541.9567200000001</v>
      </c>
    </row>
    <row r="74" spans="1:3" ht="38.25" x14ac:dyDescent="0.2">
      <c r="A74" s="60" t="s">
        <v>124</v>
      </c>
      <c r="B74" s="66" t="s">
        <v>125</v>
      </c>
      <c r="C74" s="53">
        <f>[1]С2.3!E25</f>
        <v>0</v>
      </c>
    </row>
    <row r="75" spans="1:3" ht="25.5" x14ac:dyDescent="0.2">
      <c r="A75" s="60" t="s">
        <v>126</v>
      </c>
      <c r="B75" s="67" t="s">
        <v>127</v>
      </c>
      <c r="C75" s="68">
        <f>[1]С2.3!E12</f>
        <v>0.56000000000000005</v>
      </c>
    </row>
    <row r="76" spans="1:3" ht="25.5" x14ac:dyDescent="0.2">
      <c r="A76" s="60" t="s">
        <v>128</v>
      </c>
      <c r="B76" s="67" t="s">
        <v>117</v>
      </c>
      <c r="C76" s="63">
        <f>[1]С2.3!E13</f>
        <v>300</v>
      </c>
    </row>
    <row r="77" spans="1:3" ht="25.5" x14ac:dyDescent="0.2">
      <c r="A77" s="60" t="s">
        <v>129</v>
      </c>
      <c r="B77" s="70" t="s">
        <v>130</v>
      </c>
      <c r="C77" s="69">
        <f>IF([1]С2.3!E26&gt;0,[1]С2.3!E26,[1]С2.3!E16)</f>
        <v>65637</v>
      </c>
    </row>
    <row r="78" spans="1:3" ht="38.25" x14ac:dyDescent="0.2">
      <c r="A78" s="60" t="s">
        <v>131</v>
      </c>
      <c r="B78" s="70" t="s">
        <v>132</v>
      </c>
      <c r="C78" s="69">
        <f>IF([1]С2.3!E27&gt;0,[1]С2.3!E27,[1]С2.3!E17)</f>
        <v>31684</v>
      </c>
    </row>
    <row r="79" spans="1:3" ht="17.25" x14ac:dyDescent="0.2">
      <c r="A79" s="60" t="s">
        <v>133</v>
      </c>
      <c r="B79" s="34" t="s">
        <v>282</v>
      </c>
      <c r="C79" s="36">
        <f>[1]С2!F29</f>
        <v>0.17804631770487722</v>
      </c>
    </row>
    <row r="80" spans="1:3" ht="30" x14ac:dyDescent="0.2">
      <c r="A80" s="60" t="s">
        <v>135</v>
      </c>
      <c r="B80" s="54" t="s">
        <v>283</v>
      </c>
      <c r="C80" s="71">
        <f>[1]С2!F30</f>
        <v>0.1652189781021898</v>
      </c>
    </row>
    <row r="81" spans="1:3" ht="17.25" x14ac:dyDescent="0.2">
      <c r="A81" s="60" t="s">
        <v>137</v>
      </c>
      <c r="B81" s="72" t="s">
        <v>284</v>
      </c>
      <c r="C81" s="36">
        <f>[1]С2!F31</f>
        <v>0.13880000000000001</v>
      </c>
    </row>
    <row r="82" spans="1:3" s="64" customFormat="1" ht="18" thickBot="1" x14ac:dyDescent="0.25">
      <c r="A82" s="73" t="s">
        <v>139</v>
      </c>
      <c r="B82" s="74" t="s">
        <v>285</v>
      </c>
      <c r="C82" s="75">
        <f>[1]С2!F32</f>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30" x14ac:dyDescent="0.2">
      <c r="A85" s="78" t="s">
        <v>143</v>
      </c>
      <c r="B85" s="34" t="s">
        <v>286</v>
      </c>
      <c r="C85" s="35">
        <f>[1]С3!F14</f>
        <v>14650.185814796665</v>
      </c>
    </row>
    <row r="86" spans="1:3" s="64" customFormat="1" ht="42.75" x14ac:dyDescent="0.2">
      <c r="A86" s="78" t="s">
        <v>145</v>
      </c>
      <c r="B86" s="54" t="s">
        <v>287</v>
      </c>
      <c r="C86" s="79">
        <f>[1]С3!F15</f>
        <v>0.25</v>
      </c>
    </row>
    <row r="87" spans="1:3" s="64" customFormat="1" ht="14.25" x14ac:dyDescent="0.2">
      <c r="A87" s="78" t="s">
        <v>147</v>
      </c>
      <c r="B87" s="80" t="s">
        <v>288</v>
      </c>
      <c r="C87" s="63">
        <f>[1]С3!F18</f>
        <v>15</v>
      </c>
    </row>
    <row r="88" spans="1:3" s="64" customFormat="1" ht="17.25" x14ac:dyDescent="0.2">
      <c r="A88" s="78" t="s">
        <v>149</v>
      </c>
      <c r="B88" s="34" t="s">
        <v>289</v>
      </c>
      <c r="C88" s="35">
        <f>[1]С3!F19</f>
        <v>4157.8973058034635</v>
      </c>
    </row>
    <row r="89" spans="1:3" s="64" customFormat="1" ht="55.5" x14ac:dyDescent="0.2">
      <c r="A89" s="78" t="s">
        <v>151</v>
      </c>
      <c r="B89" s="54" t="s">
        <v>290</v>
      </c>
      <c r="C89" s="81">
        <f>[1]С3!F20</f>
        <v>2.1999999999999999E-2</v>
      </c>
    </row>
    <row r="90" spans="1:3" s="64" customFormat="1" ht="14.25" x14ac:dyDescent="0.2">
      <c r="A90" s="78" t="s">
        <v>153</v>
      </c>
      <c r="B90" s="59" t="s">
        <v>274</v>
      </c>
      <c r="C90" s="63">
        <f>[1]С3!F21</f>
        <v>10</v>
      </c>
    </row>
    <row r="91" spans="1:3" s="64" customFormat="1" ht="17.25" x14ac:dyDescent="0.2">
      <c r="A91" s="78" t="s">
        <v>154</v>
      </c>
      <c r="B91" s="34" t="s">
        <v>291</v>
      </c>
      <c r="C91" s="35">
        <f>[1]С3!F22</f>
        <v>2.7994799607692609</v>
      </c>
    </row>
    <row r="92" spans="1:3" s="64" customFormat="1" ht="55.5" x14ac:dyDescent="0.2">
      <c r="A92" s="78" t="s">
        <v>156</v>
      </c>
      <c r="B92" s="54" t="s">
        <v>292</v>
      </c>
      <c r="C92" s="81">
        <f>[1]С3!F23</f>
        <v>3.0000000000000001E-3</v>
      </c>
    </row>
    <row r="93" spans="1:3" s="64" customFormat="1" ht="27.75" thickBot="1" x14ac:dyDescent="0.25">
      <c r="A93" s="82" t="s">
        <v>158</v>
      </c>
      <c r="B93" s="83" t="s">
        <v>293</v>
      </c>
      <c r="C93" s="84">
        <f>[1]С3!F24</f>
        <v>933.15998692308699</v>
      </c>
    </row>
    <row r="94" spans="1:3" ht="13.5" thickBot="1" x14ac:dyDescent="0.25">
      <c r="A94" s="48"/>
      <c r="B94" s="76"/>
      <c r="C94" s="15"/>
    </row>
    <row r="95" spans="1:3" ht="30" customHeight="1" x14ac:dyDescent="0.2">
      <c r="A95" s="85" t="s">
        <v>159</v>
      </c>
      <c r="B95" s="119" t="s">
        <v>160</v>
      </c>
      <c r="C95" s="119"/>
    </row>
    <row r="96" spans="1:3" ht="30" x14ac:dyDescent="0.2">
      <c r="A96" s="60" t="s">
        <v>161</v>
      </c>
      <c r="B96" s="34" t="s">
        <v>294</v>
      </c>
      <c r="C96" s="35">
        <f>[1]С4!F16</f>
        <v>1652.5</v>
      </c>
    </row>
    <row r="97" spans="1:3" ht="30" x14ac:dyDescent="0.2">
      <c r="A97" s="60" t="s">
        <v>163</v>
      </c>
      <c r="B97" s="59" t="s">
        <v>295</v>
      </c>
      <c r="C97" s="35">
        <f>[1]С4!F17</f>
        <v>73547</v>
      </c>
    </row>
    <row r="98" spans="1:3" ht="17.25" x14ac:dyDescent="0.2">
      <c r="A98" s="60" t="s">
        <v>165</v>
      </c>
      <c r="B98" s="59" t="s">
        <v>296</v>
      </c>
      <c r="C98" s="41">
        <f>[1]С4!F18</f>
        <v>0.02</v>
      </c>
    </row>
    <row r="99" spans="1:3" ht="30" x14ac:dyDescent="0.2">
      <c r="A99" s="60" t="s">
        <v>167</v>
      </c>
      <c r="B99" s="59" t="s">
        <v>297</v>
      </c>
      <c r="C99" s="35">
        <f>[1]С4!F19</f>
        <v>12104</v>
      </c>
    </row>
    <row r="100" spans="1:3" ht="31.5" x14ac:dyDescent="0.2">
      <c r="A100" s="60" t="s">
        <v>169</v>
      </c>
      <c r="B100" s="59" t="s">
        <v>298</v>
      </c>
      <c r="C100" s="41">
        <f>[1]С4!F20</f>
        <v>1.4999999999999999E-2</v>
      </c>
    </row>
    <row r="101" spans="1:3" ht="30" x14ac:dyDescent="0.2">
      <c r="A101" s="60" t="s">
        <v>171</v>
      </c>
      <c r="B101" s="34" t="s">
        <v>299</v>
      </c>
      <c r="C101" s="35">
        <f>[1]С4!F21</f>
        <v>1933.1949342509995</v>
      </c>
    </row>
    <row r="102" spans="1:3" ht="24" customHeight="1" x14ac:dyDescent="0.2">
      <c r="A102" s="60" t="s">
        <v>173</v>
      </c>
      <c r="B102" s="54" t="s">
        <v>174</v>
      </c>
      <c r="C102" s="86">
        <f>IF([1]С4.2!F8="да",[1]С4.2!D21,[1]С4.2!D15)</f>
        <v>0</v>
      </c>
    </row>
    <row r="103" spans="1:3" ht="68.25" x14ac:dyDescent="0.2">
      <c r="A103" s="60" t="s">
        <v>175</v>
      </c>
      <c r="B103" s="54" t="s">
        <v>300</v>
      </c>
      <c r="C103" s="35">
        <f>[1]С4!F22</f>
        <v>3.6112641666666665</v>
      </c>
    </row>
    <row r="104" spans="1:3" ht="30" x14ac:dyDescent="0.2">
      <c r="A104" s="60" t="s">
        <v>177</v>
      </c>
      <c r="B104" s="59" t="s">
        <v>301</v>
      </c>
      <c r="C104" s="35">
        <f>[1]С4!F23</f>
        <v>180</v>
      </c>
    </row>
    <row r="105" spans="1:3" ht="14.25" x14ac:dyDescent="0.2">
      <c r="A105" s="60" t="s">
        <v>179</v>
      </c>
      <c r="B105" s="54" t="s">
        <v>302</v>
      </c>
      <c r="C105" s="35">
        <f>[1]С4!F24</f>
        <v>8497.1999999999989</v>
      </c>
    </row>
    <row r="106" spans="1:3" ht="14.25" x14ac:dyDescent="0.2">
      <c r="A106" s="60" t="s">
        <v>181</v>
      </c>
      <c r="B106" s="59" t="s">
        <v>303</v>
      </c>
      <c r="C106" s="41">
        <f>[1]С4!F25</f>
        <v>0.35</v>
      </c>
    </row>
    <row r="107" spans="1:3" ht="17.25" x14ac:dyDescent="0.2">
      <c r="A107" s="60" t="s">
        <v>183</v>
      </c>
      <c r="B107" s="34" t="s">
        <v>304</v>
      </c>
      <c r="C107" s="35">
        <f>[1]С4!F26</f>
        <v>72.618180000000009</v>
      </c>
    </row>
    <row r="108" spans="1:3" ht="25.5" x14ac:dyDescent="0.2">
      <c r="A108" s="60" t="s">
        <v>185</v>
      </c>
      <c r="B108" s="54" t="s">
        <v>113</v>
      </c>
      <c r="C108" s="86">
        <f>[1]С4.3!E16</f>
        <v>0</v>
      </c>
    </row>
    <row r="109" spans="1:3" ht="25.5" x14ac:dyDescent="0.2">
      <c r="A109" s="60" t="s">
        <v>186</v>
      </c>
      <c r="B109" s="54" t="s">
        <v>187</v>
      </c>
      <c r="C109" s="35">
        <f>[1]С4.3!E17</f>
        <v>19.78</v>
      </c>
    </row>
    <row r="110" spans="1:3" ht="38.25" x14ac:dyDescent="0.2">
      <c r="A110" s="60" t="s">
        <v>188</v>
      </c>
      <c r="B110" s="54" t="s">
        <v>125</v>
      </c>
      <c r="C110" s="86">
        <f>[1]С4.3!E18</f>
        <v>0</v>
      </c>
    </row>
    <row r="111" spans="1:3" x14ac:dyDescent="0.2">
      <c r="A111" s="60" t="s">
        <v>189</v>
      </c>
      <c r="B111" s="54" t="s">
        <v>190</v>
      </c>
      <c r="C111" s="35">
        <f>[1]С4.3!E19</f>
        <v>15.93</v>
      </c>
    </row>
    <row r="112" spans="1:3" x14ac:dyDescent="0.2">
      <c r="A112" s="60" t="s">
        <v>191</v>
      </c>
      <c r="B112" s="59" t="s">
        <v>192</v>
      </c>
      <c r="C112" s="35">
        <f>[1]С4.3!E11</f>
        <v>1871</v>
      </c>
    </row>
    <row r="113" spans="1:3" x14ac:dyDescent="0.2">
      <c r="A113" s="60" t="s">
        <v>193</v>
      </c>
      <c r="B113" s="59" t="s">
        <v>194</v>
      </c>
      <c r="C113" s="53">
        <f>[1]С4.3!E12</f>
        <v>1636</v>
      </c>
    </row>
    <row r="114" spans="1:3" x14ac:dyDescent="0.2">
      <c r="A114" s="60" t="s">
        <v>195</v>
      </c>
      <c r="B114" s="59" t="s">
        <v>196</v>
      </c>
      <c r="C114" s="53">
        <f>[1]С4.3!E13</f>
        <v>204</v>
      </c>
    </row>
    <row r="115" spans="1:3" ht="30" x14ac:dyDescent="0.2">
      <c r="A115" s="60" t="s">
        <v>197</v>
      </c>
      <c r="B115" s="34" t="s">
        <v>305</v>
      </c>
      <c r="C115" s="35">
        <f>[1]С4!F27</f>
        <v>1184.3870095996429</v>
      </c>
    </row>
    <row r="116" spans="1:3" ht="25.5" x14ac:dyDescent="0.2">
      <c r="A116" s="60" t="s">
        <v>199</v>
      </c>
      <c r="B116" s="54" t="s">
        <v>200</v>
      </c>
      <c r="C116" s="35">
        <f>[1]С4!F28</f>
        <v>909.66744208881937</v>
      </c>
    </row>
    <row r="117" spans="1:3" ht="42.75" x14ac:dyDescent="0.2">
      <c r="A117" s="60" t="s">
        <v>201</v>
      </c>
      <c r="B117" s="54" t="s">
        <v>306</v>
      </c>
      <c r="C117" s="35">
        <f>[1]С4!F29</f>
        <v>274.71956751082348</v>
      </c>
    </row>
    <row r="118" spans="1:3" ht="30" x14ac:dyDescent="0.2">
      <c r="A118" s="60" t="s">
        <v>203</v>
      </c>
      <c r="B118" s="40" t="s">
        <v>307</v>
      </c>
      <c r="C118" s="35">
        <f>[1]С4!F30</f>
        <v>2994.8170369677405</v>
      </c>
    </row>
    <row r="119" spans="1:3" ht="42.75" x14ac:dyDescent="0.2">
      <c r="A119" s="60" t="s">
        <v>205</v>
      </c>
      <c r="B119" s="87" t="s">
        <v>308</v>
      </c>
      <c r="C119" s="35">
        <f>[1]С4!F33</f>
        <v>1812.8020023806164</v>
      </c>
    </row>
    <row r="120" spans="1:3" ht="30" x14ac:dyDescent="0.2">
      <c r="A120" s="60" t="s">
        <v>207</v>
      </c>
      <c r="B120" s="88" t="s">
        <v>309</v>
      </c>
      <c r="C120" s="35">
        <f>[1]С4!F35</f>
        <v>18.902267999999999</v>
      </c>
    </row>
    <row r="121" spans="1:3" ht="14.25" x14ac:dyDescent="0.2">
      <c r="A121" s="60" t="s">
        <v>209</v>
      </c>
      <c r="B121" s="57" t="s">
        <v>310</v>
      </c>
      <c r="C121" s="35">
        <f>[1]С4!F36</f>
        <v>14319.9</v>
      </c>
    </row>
    <row r="122" spans="1:3" ht="28.5" thickBot="1" x14ac:dyDescent="0.25">
      <c r="A122" s="73" t="s">
        <v>211</v>
      </c>
      <c r="B122" s="89" t="s">
        <v>311</v>
      </c>
      <c r="C122" s="84">
        <f>[1]С4!F37</f>
        <v>1.32</v>
      </c>
    </row>
    <row r="123" spans="1:3" s="90" customFormat="1" ht="13.5" thickBot="1" x14ac:dyDescent="0.25">
      <c r="A123" s="48"/>
      <c r="B123" s="76"/>
      <c r="C123" s="15"/>
    </row>
    <row r="124" spans="1:3" s="64" customFormat="1" ht="30" customHeight="1" x14ac:dyDescent="0.2">
      <c r="A124" s="77" t="s">
        <v>213</v>
      </c>
      <c r="B124" s="119" t="s">
        <v>214</v>
      </c>
      <c r="C124" s="119"/>
    </row>
    <row r="125" spans="1:3" ht="16.5" thickBot="1" x14ac:dyDescent="0.25">
      <c r="A125" s="27" t="s">
        <v>215</v>
      </c>
      <c r="B125" s="91" t="s">
        <v>312</v>
      </c>
      <c r="C125" s="84">
        <f>[1]С5!F17</f>
        <v>0.02</v>
      </c>
    </row>
    <row r="126" spans="1:3" s="90" customFormat="1" ht="13.5" thickBot="1" x14ac:dyDescent="0.25">
      <c r="A126" s="48"/>
      <c r="B126" s="76"/>
      <c r="C126" s="15"/>
    </row>
    <row r="127" spans="1:3" ht="42.75" customHeight="1" x14ac:dyDescent="0.2">
      <c r="A127" s="85" t="s">
        <v>217</v>
      </c>
      <c r="B127" s="120" t="s">
        <v>218</v>
      </c>
      <c r="C127" s="120"/>
    </row>
    <row r="128" spans="1:3" ht="68.25" x14ac:dyDescent="0.2">
      <c r="A128" s="60" t="s">
        <v>219</v>
      </c>
      <c r="B128" s="92" t="s">
        <v>313</v>
      </c>
      <c r="C128" s="35" t="s">
        <v>34</v>
      </c>
    </row>
    <row r="129" spans="1:3" ht="42.75" hidden="1" x14ac:dyDescent="0.2">
      <c r="A129" s="60" t="s">
        <v>221</v>
      </c>
      <c r="B129" s="87" t="s">
        <v>314</v>
      </c>
      <c r="C129" s="93"/>
    </row>
    <row r="130" spans="1:3" ht="69" thickBot="1" x14ac:dyDescent="0.25">
      <c r="A130" s="73" t="s">
        <v>223</v>
      </c>
      <c r="B130" s="94" t="s">
        <v>315</v>
      </c>
      <c r="C130" s="95" t="s">
        <v>34</v>
      </c>
    </row>
    <row r="131" spans="1:3" ht="62.25" hidden="1" customHeight="1" x14ac:dyDescent="0.2">
      <c r="A131" s="96" t="s">
        <v>225</v>
      </c>
      <c r="B131" s="97" t="s">
        <v>316</v>
      </c>
      <c r="C131" s="98"/>
    </row>
    <row r="132" spans="1:3" ht="68.25" hidden="1" x14ac:dyDescent="0.2">
      <c r="A132" s="60" t="s">
        <v>227</v>
      </c>
      <c r="B132" s="87" t="s">
        <v>317</v>
      </c>
      <c r="C132" s="36"/>
    </row>
    <row r="133" spans="1:3" ht="69" hidden="1" thickBot="1" x14ac:dyDescent="0.25">
      <c r="A133" s="73" t="s">
        <v>229</v>
      </c>
      <c r="B133" s="99" t="s">
        <v>318</v>
      </c>
      <c r="C133" s="75"/>
    </row>
    <row r="134" spans="1:3" s="90" customFormat="1" ht="13.5" thickBot="1" x14ac:dyDescent="0.25">
      <c r="A134" s="48"/>
      <c r="B134" s="76"/>
      <c r="C134" s="15"/>
    </row>
    <row r="135" spans="1:3" ht="26.25" customHeight="1" x14ac:dyDescent="0.2">
      <c r="A135" s="85" t="s">
        <v>231</v>
      </c>
      <c r="B135" s="100" t="s">
        <v>319</v>
      </c>
      <c r="C135" s="101">
        <f>[1]С2!F37</f>
        <v>20.818139999999996</v>
      </c>
    </row>
    <row r="136" spans="1:3" ht="14.25" x14ac:dyDescent="0.2">
      <c r="A136" s="60" t="s">
        <v>233</v>
      </c>
      <c r="B136" s="102" t="s">
        <v>320</v>
      </c>
      <c r="C136" s="35">
        <f>[1]С2!F38</f>
        <v>7</v>
      </c>
    </row>
    <row r="137" spans="1:3" ht="17.25" x14ac:dyDescent="0.2">
      <c r="A137" s="60" t="s">
        <v>235</v>
      </c>
      <c r="B137" s="102" t="s">
        <v>321</v>
      </c>
      <c r="C137" s="35">
        <f>[1]С2!F40</f>
        <v>0.97</v>
      </c>
    </row>
    <row r="138" spans="1:3" ht="15" thickBot="1" x14ac:dyDescent="0.25">
      <c r="A138" s="73" t="s">
        <v>237</v>
      </c>
      <c r="B138" s="103" t="s">
        <v>322</v>
      </c>
      <c r="C138" s="47">
        <f>[1]С2!F42</f>
        <v>0.35</v>
      </c>
    </row>
    <row r="139" spans="1:3" s="90" customFormat="1" ht="13.5" thickBot="1" x14ac:dyDescent="0.25">
      <c r="A139" s="48"/>
      <c r="B139" s="76"/>
      <c r="C139" s="15"/>
    </row>
    <row r="140" spans="1:3" ht="30" x14ac:dyDescent="0.2">
      <c r="A140" s="85" t="s">
        <v>238</v>
      </c>
      <c r="B140" s="104" t="s">
        <v>323</v>
      </c>
      <c r="C140" s="105">
        <f>[1]С2!F35</f>
        <v>1.6598760876745948</v>
      </c>
    </row>
    <row r="141" spans="1:3" ht="22.7" customHeight="1" thickBot="1" x14ac:dyDescent="0.25">
      <c r="A141" s="73" t="s">
        <v>240</v>
      </c>
      <c r="B141" s="121" t="s">
        <v>324</v>
      </c>
      <c r="C141" s="121"/>
    </row>
    <row r="142" spans="1:3" ht="13.5" thickBot="1" x14ac:dyDescent="0.25">
      <c r="A142" s="107"/>
      <c r="B142" s="108" t="s">
        <v>242</v>
      </c>
      <c r="C142" s="109"/>
    </row>
    <row r="143" spans="1:3" x14ac:dyDescent="0.2">
      <c r="A143" s="107"/>
      <c r="B143" s="110">
        <v>2020</v>
      </c>
      <c r="C143" s="111">
        <f>[1]С2.5!$E$11</f>
        <v>-2.9000000000000001E-2</v>
      </c>
    </row>
    <row r="144" spans="1:3" x14ac:dyDescent="0.2">
      <c r="A144" s="107"/>
      <c r="B144" s="112">
        <f>B143+1</f>
        <v>2021</v>
      </c>
      <c r="C144" s="113">
        <f>[1]С2.5!$F$11</f>
        <v>0.245</v>
      </c>
    </row>
    <row r="145" spans="1:3" x14ac:dyDescent="0.2">
      <c r="A145" s="107"/>
      <c r="B145" s="112">
        <f t="shared" ref="B145:B208" si="0">B144+1</f>
        <v>2022</v>
      </c>
      <c r="C145" s="113">
        <f>[1]С2.5!$G$11</f>
        <v>0.114</v>
      </c>
    </row>
    <row r="146" spans="1:3" ht="13.5" thickBot="1" x14ac:dyDescent="0.25">
      <c r="A146" s="107"/>
      <c r="B146" s="114">
        <f t="shared" si="0"/>
        <v>2023</v>
      </c>
      <c r="C146" s="115">
        <f>[1]С2.5!$H$11</f>
        <v>0.04</v>
      </c>
    </row>
    <row r="147" spans="1:3" x14ac:dyDescent="0.2">
      <c r="A147" s="107"/>
      <c r="B147" s="116">
        <f t="shared" si="0"/>
        <v>2024</v>
      </c>
      <c r="C147" s="117">
        <f>[1]С2.5!$I$11</f>
        <v>0.11700000000000001</v>
      </c>
    </row>
    <row r="148" spans="1:3" x14ac:dyDescent="0.2">
      <c r="A148" s="107"/>
      <c r="B148" s="112">
        <f t="shared" si="0"/>
        <v>2025</v>
      </c>
      <c r="C148" s="113">
        <f>[1]С2.5!$J$11</f>
        <v>6.0999999999999999E-2</v>
      </c>
    </row>
    <row r="149" spans="1:3" hidden="1" x14ac:dyDescent="0.2">
      <c r="A149" s="107"/>
      <c r="B149" s="112">
        <f t="shared" si="0"/>
        <v>2026</v>
      </c>
      <c r="C149" s="113">
        <f>[1]С2.5!$K$11</f>
        <v>3.5813361771260002E-2</v>
      </c>
    </row>
    <row r="150" spans="1:3" hidden="1" x14ac:dyDescent="0.2">
      <c r="A150" s="107"/>
      <c r="B150" s="112">
        <f t="shared" si="0"/>
        <v>2027</v>
      </c>
      <c r="C150" s="113">
        <f>[1]С2.5!$L$11</f>
        <v>3.2682303599220003E-2</v>
      </c>
    </row>
    <row r="151" spans="1:3" hidden="1" x14ac:dyDescent="0.2">
      <c r="A151" s="107"/>
      <c r="B151" s="112">
        <f t="shared" si="0"/>
        <v>2028</v>
      </c>
      <c r="C151" s="113">
        <f>[1]С2.5!$M$11</f>
        <v>0</v>
      </c>
    </row>
    <row r="152" spans="1:3" hidden="1" x14ac:dyDescent="0.2">
      <c r="A152" s="107"/>
      <c r="B152" s="112">
        <f t="shared" si="0"/>
        <v>2029</v>
      </c>
      <c r="C152" s="113">
        <f>[1]С2.5!$N$11</f>
        <v>0</v>
      </c>
    </row>
    <row r="153" spans="1:3" hidden="1" x14ac:dyDescent="0.2">
      <c r="A153" s="107"/>
      <c r="B153" s="112">
        <f t="shared" si="0"/>
        <v>2030</v>
      </c>
      <c r="C153" s="113">
        <f>[1]С2.5!$O$11</f>
        <v>0</v>
      </c>
    </row>
    <row r="154" spans="1:3" hidden="1" x14ac:dyDescent="0.2">
      <c r="A154" s="107"/>
      <c r="B154" s="112">
        <f t="shared" si="0"/>
        <v>2031</v>
      </c>
      <c r="C154" s="113">
        <f>[1]С2.5!$P$11</f>
        <v>0</v>
      </c>
    </row>
    <row r="155" spans="1:3" hidden="1" x14ac:dyDescent="0.2">
      <c r="A155" s="90"/>
      <c r="B155" s="112">
        <f t="shared" si="0"/>
        <v>2032</v>
      </c>
      <c r="C155" s="113">
        <f>[1]С2.5!$Q$11</f>
        <v>0</v>
      </c>
    </row>
    <row r="156" spans="1:3" hidden="1" x14ac:dyDescent="0.2">
      <c r="A156" s="90"/>
      <c r="B156" s="112">
        <f t="shared" si="0"/>
        <v>2033</v>
      </c>
      <c r="C156" s="113">
        <f>[1]С2.5!$R$11</f>
        <v>0</v>
      </c>
    </row>
    <row r="157" spans="1:3" hidden="1" x14ac:dyDescent="0.2">
      <c r="B157" s="112">
        <f t="shared" si="0"/>
        <v>2034</v>
      </c>
      <c r="C157" s="113">
        <f>[1]С2.5!$S$11</f>
        <v>0</v>
      </c>
    </row>
    <row r="158" spans="1:3" hidden="1" x14ac:dyDescent="0.2">
      <c r="B158" s="112">
        <f t="shared" si="0"/>
        <v>2035</v>
      </c>
      <c r="C158" s="113">
        <f>[1]С2.5!$T$11</f>
        <v>0</v>
      </c>
    </row>
    <row r="159" spans="1:3" hidden="1" x14ac:dyDescent="0.2">
      <c r="B159" s="112">
        <f t="shared" si="0"/>
        <v>2036</v>
      </c>
      <c r="C159" s="113">
        <f>[1]С2.5!$U$11</f>
        <v>0</v>
      </c>
    </row>
    <row r="160" spans="1:3" hidden="1" x14ac:dyDescent="0.2">
      <c r="B160" s="112">
        <f t="shared" si="0"/>
        <v>2037</v>
      </c>
      <c r="C160" s="113">
        <f>[1]С2.5!$V$11</f>
        <v>0</v>
      </c>
    </row>
    <row r="161" spans="2:3" hidden="1" x14ac:dyDescent="0.2">
      <c r="B161" s="112">
        <f t="shared" si="0"/>
        <v>2038</v>
      </c>
      <c r="C161" s="113">
        <f>[1]С2.5!$W$11</f>
        <v>0</v>
      </c>
    </row>
    <row r="162" spans="2:3" hidden="1" x14ac:dyDescent="0.2">
      <c r="B162" s="112">
        <f t="shared" si="0"/>
        <v>2039</v>
      </c>
      <c r="C162" s="113">
        <f>[1]С2.5!$X$11</f>
        <v>0</v>
      </c>
    </row>
    <row r="163" spans="2:3" hidden="1" x14ac:dyDescent="0.2">
      <c r="B163" s="112">
        <f t="shared" si="0"/>
        <v>2040</v>
      </c>
      <c r="C163" s="113">
        <f>[1]С2.5!$Y$11</f>
        <v>0</v>
      </c>
    </row>
    <row r="164" spans="2:3" hidden="1" x14ac:dyDescent="0.2">
      <c r="B164" s="112">
        <f t="shared" si="0"/>
        <v>2041</v>
      </c>
      <c r="C164" s="113">
        <f>[1]С2.5!$Z$11</f>
        <v>0</v>
      </c>
    </row>
    <row r="165" spans="2:3" hidden="1" x14ac:dyDescent="0.2">
      <c r="B165" s="112">
        <f t="shared" si="0"/>
        <v>2042</v>
      </c>
      <c r="C165" s="113">
        <f>[1]С2.5!$AA$11</f>
        <v>0</v>
      </c>
    </row>
    <row r="166" spans="2:3" hidden="1" x14ac:dyDescent="0.2">
      <c r="B166" s="112">
        <f t="shared" si="0"/>
        <v>2043</v>
      </c>
      <c r="C166" s="113">
        <f>[1]С2.5!$AB$11</f>
        <v>0</v>
      </c>
    </row>
    <row r="167" spans="2:3" hidden="1" x14ac:dyDescent="0.2">
      <c r="B167" s="112">
        <f t="shared" si="0"/>
        <v>2044</v>
      </c>
      <c r="C167" s="113">
        <f>[1]С2.5!$AC$11</f>
        <v>0</v>
      </c>
    </row>
    <row r="168" spans="2:3" hidden="1" x14ac:dyDescent="0.2">
      <c r="B168" s="112">
        <f t="shared" si="0"/>
        <v>2045</v>
      </c>
      <c r="C168" s="113">
        <f>[1]С2.5!$AD$11</f>
        <v>0</v>
      </c>
    </row>
    <row r="169" spans="2:3" hidden="1" x14ac:dyDescent="0.2">
      <c r="B169" s="112">
        <f t="shared" si="0"/>
        <v>2046</v>
      </c>
      <c r="C169" s="113">
        <f>[1]С2.5!$AE$11</f>
        <v>0</v>
      </c>
    </row>
    <row r="170" spans="2:3" hidden="1" x14ac:dyDescent="0.2">
      <c r="B170" s="112">
        <f t="shared" si="0"/>
        <v>2047</v>
      </c>
      <c r="C170" s="113">
        <f>[1]С2.5!$AF$11</f>
        <v>0</v>
      </c>
    </row>
    <row r="171" spans="2:3" hidden="1" x14ac:dyDescent="0.2">
      <c r="B171" s="112">
        <f t="shared" si="0"/>
        <v>2048</v>
      </c>
      <c r="C171" s="113">
        <f>[1]С2.5!$AG$11</f>
        <v>0</v>
      </c>
    </row>
    <row r="172" spans="2:3" hidden="1" x14ac:dyDescent="0.2">
      <c r="B172" s="112">
        <f t="shared" si="0"/>
        <v>2049</v>
      </c>
      <c r="C172" s="113">
        <f>[1]С2.5!$AH$11</f>
        <v>0</v>
      </c>
    </row>
    <row r="173" spans="2:3" hidden="1" x14ac:dyDescent="0.2">
      <c r="B173" s="112">
        <f t="shared" si="0"/>
        <v>2050</v>
      </c>
      <c r="C173" s="113">
        <f>[1]С2.5!$AI$11</f>
        <v>0</v>
      </c>
    </row>
    <row r="174" spans="2:3" hidden="1" x14ac:dyDescent="0.2">
      <c r="B174" s="112">
        <f t="shared" si="0"/>
        <v>2051</v>
      </c>
      <c r="C174" s="113">
        <f>[1]С2.5!$AJ$11</f>
        <v>0</v>
      </c>
    </row>
    <row r="175" spans="2:3" hidden="1" x14ac:dyDescent="0.2">
      <c r="B175" s="112">
        <f t="shared" si="0"/>
        <v>2052</v>
      </c>
      <c r="C175" s="113">
        <f>[1]С2.5!$AK$11</f>
        <v>0</v>
      </c>
    </row>
    <row r="176" spans="2:3" hidden="1" x14ac:dyDescent="0.2">
      <c r="B176" s="112">
        <f t="shared" si="0"/>
        <v>2053</v>
      </c>
      <c r="C176" s="113">
        <f>[1]С2.5!$AL$11</f>
        <v>0</v>
      </c>
    </row>
    <row r="177" spans="2:3" hidden="1" x14ac:dyDescent="0.2">
      <c r="B177" s="112">
        <f t="shared" si="0"/>
        <v>2054</v>
      </c>
      <c r="C177" s="113">
        <f>[1]С2.5!$AM$11</f>
        <v>0</v>
      </c>
    </row>
    <row r="178" spans="2:3" hidden="1" x14ac:dyDescent="0.2">
      <c r="B178" s="112">
        <f t="shared" si="0"/>
        <v>2055</v>
      </c>
      <c r="C178" s="113">
        <f>[1]С2.5!$AN$11</f>
        <v>0</v>
      </c>
    </row>
    <row r="179" spans="2:3" hidden="1" x14ac:dyDescent="0.2">
      <c r="B179" s="112">
        <f t="shared" si="0"/>
        <v>2056</v>
      </c>
      <c r="C179" s="113">
        <f>[1]С2.5!$AO$11</f>
        <v>0</v>
      </c>
    </row>
    <row r="180" spans="2:3" hidden="1" x14ac:dyDescent="0.2">
      <c r="B180" s="112">
        <f t="shared" si="0"/>
        <v>2057</v>
      </c>
      <c r="C180" s="113">
        <f>[1]С2.5!$AP$11</f>
        <v>0</v>
      </c>
    </row>
    <row r="181" spans="2:3" hidden="1" x14ac:dyDescent="0.2">
      <c r="B181" s="112">
        <f t="shared" si="0"/>
        <v>2058</v>
      </c>
      <c r="C181" s="113">
        <f>[1]С2.5!$AQ$11</f>
        <v>0</v>
      </c>
    </row>
    <row r="182" spans="2:3" hidden="1" x14ac:dyDescent="0.2">
      <c r="B182" s="112">
        <f t="shared" si="0"/>
        <v>2059</v>
      </c>
      <c r="C182" s="113">
        <f>[1]С2.5!$AR$11</f>
        <v>0</v>
      </c>
    </row>
    <row r="183" spans="2:3" hidden="1" x14ac:dyDescent="0.2">
      <c r="B183" s="112">
        <f t="shared" si="0"/>
        <v>2060</v>
      </c>
      <c r="C183" s="113">
        <f>[1]С2.5!$AS$11</f>
        <v>0</v>
      </c>
    </row>
    <row r="184" spans="2:3" hidden="1" x14ac:dyDescent="0.2">
      <c r="B184" s="112">
        <f t="shared" si="0"/>
        <v>2061</v>
      </c>
      <c r="C184" s="113">
        <f>[1]С2.5!$AT$11</f>
        <v>0</v>
      </c>
    </row>
    <row r="185" spans="2:3" hidden="1" x14ac:dyDescent="0.2">
      <c r="B185" s="112">
        <f t="shared" si="0"/>
        <v>2062</v>
      </c>
      <c r="C185" s="113">
        <f>[1]С2.5!$AU$11</f>
        <v>0</v>
      </c>
    </row>
    <row r="186" spans="2:3" hidden="1" x14ac:dyDescent="0.2">
      <c r="B186" s="112">
        <f t="shared" si="0"/>
        <v>2063</v>
      </c>
      <c r="C186" s="113">
        <f>[1]С2.5!$AV$11</f>
        <v>0</v>
      </c>
    </row>
    <row r="187" spans="2:3" hidden="1" x14ac:dyDescent="0.2">
      <c r="B187" s="112">
        <f t="shared" si="0"/>
        <v>2064</v>
      </c>
      <c r="C187" s="113">
        <f>[1]С2.5!$AW$11</f>
        <v>0</v>
      </c>
    </row>
    <row r="188" spans="2:3" hidden="1" x14ac:dyDescent="0.2">
      <c r="B188" s="112">
        <f t="shared" si="0"/>
        <v>2065</v>
      </c>
      <c r="C188" s="113">
        <f>[1]С2.5!$AX$11</f>
        <v>0</v>
      </c>
    </row>
    <row r="189" spans="2:3" hidden="1" x14ac:dyDescent="0.2">
      <c r="B189" s="112">
        <f t="shared" si="0"/>
        <v>2066</v>
      </c>
      <c r="C189" s="113">
        <f>[1]С2.5!$AY$11</f>
        <v>0</v>
      </c>
    </row>
    <row r="190" spans="2:3" hidden="1" x14ac:dyDescent="0.2">
      <c r="B190" s="112">
        <f t="shared" si="0"/>
        <v>2067</v>
      </c>
      <c r="C190" s="113">
        <f>[1]С2.5!$AZ$11</f>
        <v>0</v>
      </c>
    </row>
    <row r="191" spans="2:3" hidden="1" x14ac:dyDescent="0.2">
      <c r="B191" s="112">
        <f t="shared" si="0"/>
        <v>2068</v>
      </c>
      <c r="C191" s="113">
        <f>[1]С2.5!$BA$11</f>
        <v>0</v>
      </c>
    </row>
    <row r="192" spans="2:3" hidden="1" x14ac:dyDescent="0.2">
      <c r="B192" s="112">
        <f t="shared" si="0"/>
        <v>2069</v>
      </c>
      <c r="C192" s="113">
        <f>[1]С2.5!$BB$11</f>
        <v>0</v>
      </c>
    </row>
    <row r="193" spans="2:3" hidden="1" x14ac:dyDescent="0.2">
      <c r="B193" s="112">
        <f t="shared" si="0"/>
        <v>2070</v>
      </c>
      <c r="C193" s="113">
        <f>[1]С2.5!$BC$11</f>
        <v>0</v>
      </c>
    </row>
    <row r="194" spans="2:3" hidden="1" x14ac:dyDescent="0.2">
      <c r="B194" s="112">
        <f t="shared" si="0"/>
        <v>2071</v>
      </c>
      <c r="C194" s="113">
        <f>[1]С2.5!$BD$11</f>
        <v>0</v>
      </c>
    </row>
    <row r="195" spans="2:3" hidden="1" x14ac:dyDescent="0.2">
      <c r="B195" s="112">
        <f t="shared" si="0"/>
        <v>2072</v>
      </c>
      <c r="C195" s="113">
        <f>[1]С2.5!$BE$11</f>
        <v>0</v>
      </c>
    </row>
    <row r="196" spans="2:3" hidden="1" x14ac:dyDescent="0.2">
      <c r="B196" s="112">
        <f t="shared" si="0"/>
        <v>2073</v>
      </c>
      <c r="C196" s="113">
        <f>[1]С2.5!$BF$11</f>
        <v>0</v>
      </c>
    </row>
    <row r="197" spans="2:3" hidden="1" x14ac:dyDescent="0.2">
      <c r="B197" s="112">
        <f t="shared" si="0"/>
        <v>2074</v>
      </c>
      <c r="C197" s="113">
        <f>[1]С2.5!$BG$11</f>
        <v>0</v>
      </c>
    </row>
    <row r="198" spans="2:3" hidden="1" x14ac:dyDescent="0.2">
      <c r="B198" s="112">
        <f t="shared" si="0"/>
        <v>2075</v>
      </c>
      <c r="C198" s="113">
        <f>[1]С2.5!$BH$11</f>
        <v>0</v>
      </c>
    </row>
    <row r="199" spans="2:3" hidden="1" x14ac:dyDescent="0.2">
      <c r="B199" s="112">
        <f t="shared" si="0"/>
        <v>2076</v>
      </c>
      <c r="C199" s="113">
        <f>[1]С2.5!$BI$11</f>
        <v>0</v>
      </c>
    </row>
    <row r="200" spans="2:3" hidden="1" x14ac:dyDescent="0.2">
      <c r="B200" s="112">
        <f t="shared" si="0"/>
        <v>2077</v>
      </c>
      <c r="C200" s="113">
        <f>[1]С2.5!$BJ$11</f>
        <v>0</v>
      </c>
    </row>
    <row r="201" spans="2:3" hidden="1" x14ac:dyDescent="0.2">
      <c r="B201" s="112">
        <f t="shared" si="0"/>
        <v>2078</v>
      </c>
      <c r="C201" s="113">
        <f>[1]С2.5!$BK$11</f>
        <v>0</v>
      </c>
    </row>
    <row r="202" spans="2:3" hidden="1" x14ac:dyDescent="0.2">
      <c r="B202" s="112">
        <f t="shared" si="0"/>
        <v>2079</v>
      </c>
      <c r="C202" s="113">
        <f>[1]С2.5!$BL$11</f>
        <v>0</v>
      </c>
    </row>
    <row r="203" spans="2:3" hidden="1" x14ac:dyDescent="0.2">
      <c r="B203" s="112">
        <f t="shared" si="0"/>
        <v>2080</v>
      </c>
      <c r="C203" s="113">
        <f>[1]С2.5!$BM$11</f>
        <v>0</v>
      </c>
    </row>
    <row r="204" spans="2:3" hidden="1" x14ac:dyDescent="0.2">
      <c r="B204" s="112">
        <f t="shared" si="0"/>
        <v>2081</v>
      </c>
      <c r="C204" s="113">
        <f>[1]С2.5!$BN$11</f>
        <v>0</v>
      </c>
    </row>
    <row r="205" spans="2:3" hidden="1" x14ac:dyDescent="0.2">
      <c r="B205" s="112">
        <f t="shared" si="0"/>
        <v>2082</v>
      </c>
      <c r="C205" s="113">
        <f>[1]С2.5!$BO$11</f>
        <v>0</v>
      </c>
    </row>
    <row r="206" spans="2:3" hidden="1" x14ac:dyDescent="0.2">
      <c r="B206" s="112">
        <f t="shared" si="0"/>
        <v>2083</v>
      </c>
      <c r="C206" s="113">
        <f>[1]С2.5!$BP$11</f>
        <v>0</v>
      </c>
    </row>
    <row r="207" spans="2:3" hidden="1" x14ac:dyDescent="0.2">
      <c r="B207" s="112">
        <f t="shared" si="0"/>
        <v>2084</v>
      </c>
      <c r="C207" s="113">
        <f>[1]С2.5!$BQ$11</f>
        <v>0</v>
      </c>
    </row>
    <row r="208" spans="2:3" hidden="1" x14ac:dyDescent="0.2">
      <c r="B208" s="112">
        <f t="shared" si="0"/>
        <v>2085</v>
      </c>
      <c r="C208" s="113">
        <f>[1]С2.5!$BR$11</f>
        <v>0</v>
      </c>
    </row>
    <row r="209" spans="2:3" hidden="1" x14ac:dyDescent="0.2">
      <c r="B209" s="112">
        <f t="shared" ref="B209:B223" si="1">B208+1</f>
        <v>2086</v>
      </c>
      <c r="C209" s="113">
        <f>[1]С2.5!$BS$11</f>
        <v>0</v>
      </c>
    </row>
    <row r="210" spans="2:3" hidden="1" x14ac:dyDescent="0.2">
      <c r="B210" s="112">
        <f t="shared" si="1"/>
        <v>2087</v>
      </c>
      <c r="C210" s="113">
        <f>[1]С2.5!$BT$11</f>
        <v>0</v>
      </c>
    </row>
    <row r="211" spans="2:3" hidden="1" x14ac:dyDescent="0.2">
      <c r="B211" s="112">
        <f t="shared" si="1"/>
        <v>2088</v>
      </c>
      <c r="C211" s="113">
        <f>[1]С2.5!$BU$11</f>
        <v>0</v>
      </c>
    </row>
    <row r="212" spans="2:3" hidden="1" x14ac:dyDescent="0.2">
      <c r="B212" s="112">
        <f t="shared" si="1"/>
        <v>2089</v>
      </c>
      <c r="C212" s="113">
        <f>[1]С2.5!$BV$11</f>
        <v>0</v>
      </c>
    </row>
    <row r="213" spans="2:3" hidden="1" x14ac:dyDescent="0.2">
      <c r="B213" s="112">
        <f t="shared" si="1"/>
        <v>2090</v>
      </c>
      <c r="C213" s="113">
        <f>[1]С2.5!$BW$11</f>
        <v>0</v>
      </c>
    </row>
    <row r="214" spans="2:3" hidden="1" x14ac:dyDescent="0.2">
      <c r="B214" s="112">
        <f t="shared" si="1"/>
        <v>2091</v>
      </c>
      <c r="C214" s="113">
        <f>[1]С2.5!$BX$11</f>
        <v>0</v>
      </c>
    </row>
    <row r="215" spans="2:3" hidden="1" x14ac:dyDescent="0.2">
      <c r="B215" s="112">
        <f t="shared" si="1"/>
        <v>2092</v>
      </c>
      <c r="C215" s="113">
        <f>[1]С2.5!$BY$11</f>
        <v>0</v>
      </c>
    </row>
    <row r="216" spans="2:3" hidden="1" x14ac:dyDescent="0.2">
      <c r="B216" s="112">
        <f t="shared" si="1"/>
        <v>2093</v>
      </c>
      <c r="C216" s="113">
        <f>[1]С2.5!$BZ$11</f>
        <v>0</v>
      </c>
    </row>
    <row r="217" spans="2:3" hidden="1" x14ac:dyDescent="0.2">
      <c r="B217" s="112">
        <f t="shared" si="1"/>
        <v>2094</v>
      </c>
      <c r="C217" s="113">
        <f>[1]С2.5!$CA$11</f>
        <v>0</v>
      </c>
    </row>
    <row r="218" spans="2:3" hidden="1" x14ac:dyDescent="0.2">
      <c r="B218" s="112">
        <f t="shared" si="1"/>
        <v>2095</v>
      </c>
      <c r="C218" s="113">
        <f>[1]С2.5!$CB$11</f>
        <v>0</v>
      </c>
    </row>
    <row r="219" spans="2:3" hidden="1" x14ac:dyDescent="0.2">
      <c r="B219" s="112">
        <f t="shared" si="1"/>
        <v>2096</v>
      </c>
      <c r="C219" s="113">
        <f>[1]С2.5!$CC$11</f>
        <v>0</v>
      </c>
    </row>
    <row r="220" spans="2:3" hidden="1" x14ac:dyDescent="0.2">
      <c r="B220" s="112">
        <f t="shared" si="1"/>
        <v>2097</v>
      </c>
      <c r="C220" s="113">
        <f>[1]С2.5!$CD$11</f>
        <v>0</v>
      </c>
    </row>
    <row r="221" spans="2:3" hidden="1" x14ac:dyDescent="0.2">
      <c r="B221" s="112">
        <f t="shared" si="1"/>
        <v>2098</v>
      </c>
      <c r="C221" s="113">
        <f>[1]С2.5!$CE$11</f>
        <v>0</v>
      </c>
    </row>
    <row r="222" spans="2:3" hidden="1" x14ac:dyDescent="0.2">
      <c r="B222" s="112">
        <f t="shared" si="1"/>
        <v>2099</v>
      </c>
      <c r="C222" s="113">
        <f>[1]С2.5!$CF$11</f>
        <v>0</v>
      </c>
    </row>
    <row r="223" spans="2:3" ht="13.5" hidden="1" thickBot="1" x14ac:dyDescent="0.25">
      <c r="B223" s="114">
        <f t="shared" si="1"/>
        <v>2100</v>
      </c>
      <c r="C223" s="115">
        <f>[1]С2.5!$CG$11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1" customWidth="1"/>
    <col min="2" max="2" width="100.5703125" style="1" customWidth="1"/>
    <col min="3" max="3" width="20.85546875" style="2"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tr">
        <f>[2]И1!D13</f>
        <v>Субъект Российской Федерации</v>
      </c>
      <c r="C4" s="10" t="str">
        <f>[2]И1!E13</f>
        <v>Новосибирская область</v>
      </c>
    </row>
    <row r="5" spans="1:3" ht="38.25" x14ac:dyDescent="0.2">
      <c r="A5" s="8"/>
      <c r="B5" s="9" t="str">
        <f>[2]И1!D14</f>
        <v>Тип муниципального образования (выберите из списка)</v>
      </c>
      <c r="C5" s="10" t="str">
        <f>[2]И1!E14</f>
        <v>село Гражданцево, Северный муниципальный район</v>
      </c>
    </row>
    <row r="6" spans="1:3" x14ac:dyDescent="0.2">
      <c r="A6" s="8"/>
      <c r="B6" s="9" t="str">
        <f>IF([2]И1!E15="","",[2]И1!D15)</f>
        <v/>
      </c>
      <c r="C6" s="10" t="str">
        <f>IF([2]И1!E15="","",[2]И1!E15)</f>
        <v/>
      </c>
    </row>
    <row r="7" spans="1:3" x14ac:dyDescent="0.2">
      <c r="A7" s="8"/>
      <c r="B7" s="9" t="str">
        <f>[2]И1!D16</f>
        <v>Код ОКТМО</v>
      </c>
      <c r="C7" s="11" t="str">
        <f>[2]И1!E16</f>
        <v>50644410101</v>
      </c>
    </row>
    <row r="8" spans="1:3" x14ac:dyDescent="0.2">
      <c r="A8" s="8"/>
      <c r="B8" s="12" t="str">
        <f>[2]И1!D17</f>
        <v>Система теплоснабжения</v>
      </c>
      <c r="C8" s="13">
        <f>[2]И1!E17</f>
        <v>0</v>
      </c>
    </row>
    <row r="9" spans="1:3" x14ac:dyDescent="0.2">
      <c r="A9" s="8"/>
      <c r="B9" s="9" t="str">
        <f>[2]И1!D8</f>
        <v>Период регулирования (i)-й</v>
      </c>
      <c r="C9" s="14">
        <f>[2]И1!E8</f>
        <v>2025</v>
      </c>
    </row>
    <row r="10" spans="1:3" x14ac:dyDescent="0.2">
      <c r="A10" s="8"/>
      <c r="B10" s="9" t="str">
        <f>[2]И1!D9</f>
        <v>Период регулирования (i-1)-й</v>
      </c>
      <c r="C10" s="14">
        <f>[2]И1!E9</f>
        <v>2024</v>
      </c>
    </row>
    <row r="11" spans="1:3" x14ac:dyDescent="0.2">
      <c r="A11" s="8"/>
      <c r="B11" s="9" t="str">
        <f>[2]И1!D10</f>
        <v>Период регулирования (i-2)-й</v>
      </c>
      <c r="C11" s="14">
        <f>[2]И1!E10</f>
        <v>2023</v>
      </c>
    </row>
    <row r="12" spans="1:3" x14ac:dyDescent="0.2">
      <c r="A12" s="8"/>
      <c r="B12" s="9" t="str">
        <f>[2]И1!D11</f>
        <v>Базовый год (б)</v>
      </c>
      <c r="C12" s="14">
        <f>[2]И1!E11</f>
        <v>2019</v>
      </c>
    </row>
    <row r="13" spans="1:3" ht="38.25" x14ac:dyDescent="0.2">
      <c r="A13" s="8"/>
      <c r="B13" s="9" t="str">
        <f>[2]И1!D18</f>
        <v>Вид топлива, использование которого преобладает в системе теплоснабжения</v>
      </c>
      <c r="C13" s="15" t="str">
        <f>[2]С1.1!E13</f>
        <v>уголь (вид угля не указан в топливном балансе)</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f>SUM(C18:C22)</f>
        <v>5796.4047787942782</v>
      </c>
    </row>
    <row r="18" spans="1:3" ht="42.75" x14ac:dyDescent="0.2">
      <c r="A18" s="22" t="s">
        <v>22</v>
      </c>
      <c r="B18" s="25" t="s">
        <v>245</v>
      </c>
      <c r="C18" s="26">
        <f>[2]С1!F12</f>
        <v>1231.0004189894119</v>
      </c>
    </row>
    <row r="19" spans="1:3" ht="42.75" x14ac:dyDescent="0.2">
      <c r="A19" s="22" t="s">
        <v>24</v>
      </c>
      <c r="B19" s="25" t="s">
        <v>246</v>
      </c>
      <c r="C19" s="26">
        <f>[2]С2!F12</f>
        <v>3019.0060520578481</v>
      </c>
    </row>
    <row r="20" spans="1:3" ht="30" x14ac:dyDescent="0.2">
      <c r="A20" s="22" t="s">
        <v>26</v>
      </c>
      <c r="B20" s="25" t="s">
        <v>247</v>
      </c>
      <c r="C20" s="26">
        <f>[2]С3!F12</f>
        <v>903.581328618258</v>
      </c>
    </row>
    <row r="21" spans="1:3" ht="42.75" x14ac:dyDescent="0.2">
      <c r="A21" s="22" t="s">
        <v>28</v>
      </c>
      <c r="B21" s="25" t="s">
        <v>248</v>
      </c>
      <c r="C21" s="26">
        <f>[2]С4!F12</f>
        <v>529.16198346612669</v>
      </c>
    </row>
    <row r="22" spans="1:3" ht="30" x14ac:dyDescent="0.2">
      <c r="A22" s="22" t="s">
        <v>30</v>
      </c>
      <c r="B22" s="25" t="s">
        <v>249</v>
      </c>
      <c r="C22" s="26">
        <f>[2]С5!F12</f>
        <v>113.6549956626329</v>
      </c>
    </row>
    <row r="23" spans="1:3" ht="43.5" thickBot="1" x14ac:dyDescent="0.25">
      <c r="A23" s="27" t="s">
        <v>32</v>
      </c>
      <c r="B23" s="106" t="s">
        <v>250</v>
      </c>
      <c r="C23" s="29" t="str">
        <f>[2]С6!F12</f>
        <v>-</v>
      </c>
    </row>
    <row r="24" spans="1:3" ht="13.5" thickBot="1" x14ac:dyDescent="0.25">
      <c r="A24" s="4"/>
    </row>
    <row r="25" spans="1:3" x14ac:dyDescent="0.2">
      <c r="A25" s="16" t="s">
        <v>18</v>
      </c>
      <c r="B25" s="30" t="s">
        <v>19</v>
      </c>
      <c r="C25" s="31" t="s">
        <v>20</v>
      </c>
    </row>
    <row r="26" spans="1:3" x14ac:dyDescent="0.2">
      <c r="A26" s="19">
        <v>1</v>
      </c>
      <c r="B26" s="32">
        <v>2</v>
      </c>
      <c r="C26" s="33">
        <v>3</v>
      </c>
    </row>
    <row r="27" spans="1:3" ht="44.25" customHeight="1" x14ac:dyDescent="0.2">
      <c r="A27" s="22">
        <v>1</v>
      </c>
      <c r="B27" s="124" t="s">
        <v>35</v>
      </c>
      <c r="C27" s="124"/>
    </row>
    <row r="28" spans="1:3" x14ac:dyDescent="0.2">
      <c r="A28" s="22" t="s">
        <v>22</v>
      </c>
      <c r="B28" s="34" t="s">
        <v>36</v>
      </c>
      <c r="C28" s="35">
        <f>[2]С1.1!E16</f>
        <v>5100</v>
      </c>
    </row>
    <row r="29" spans="1:3" ht="42.75" x14ac:dyDescent="0.2">
      <c r="A29" s="22" t="s">
        <v>24</v>
      </c>
      <c r="B29" s="34" t="s">
        <v>251</v>
      </c>
      <c r="C29" s="35">
        <f>[2]С1.1!E27</f>
        <v>4352.1083333333336</v>
      </c>
    </row>
    <row r="30" spans="1:3" ht="17.25" x14ac:dyDescent="0.2">
      <c r="A30" s="22" t="s">
        <v>26</v>
      </c>
      <c r="B30" s="34" t="s">
        <v>252</v>
      </c>
      <c r="C30" s="36">
        <f>[2]С1.1!E19</f>
        <v>1.7000000000000001E-2</v>
      </c>
    </row>
    <row r="31" spans="1:3" ht="17.25" x14ac:dyDescent="0.2">
      <c r="A31" s="22" t="s">
        <v>28</v>
      </c>
      <c r="B31" s="34" t="s">
        <v>253</v>
      </c>
      <c r="C31" s="36">
        <f>[2]С1.1!E20</f>
        <v>5.8000000000000003E-2</v>
      </c>
    </row>
    <row r="32" spans="1:3" ht="30" x14ac:dyDescent="0.2">
      <c r="A32" s="22" t="s">
        <v>30</v>
      </c>
      <c r="B32" s="37" t="s">
        <v>254</v>
      </c>
      <c r="C32" s="38">
        <f>[2]С1!F13</f>
        <v>176.4</v>
      </c>
    </row>
    <row r="33" spans="1:3" x14ac:dyDescent="0.2">
      <c r="A33" s="22" t="s">
        <v>32</v>
      </c>
      <c r="B33" s="37" t="s">
        <v>41</v>
      </c>
      <c r="C33" s="39">
        <f>[2]С1!F16</f>
        <v>7000</v>
      </c>
    </row>
    <row r="34" spans="1:3" ht="14.25" x14ac:dyDescent="0.2">
      <c r="A34" s="22" t="s">
        <v>42</v>
      </c>
      <c r="B34" s="40" t="s">
        <v>255</v>
      </c>
      <c r="C34" s="41">
        <f>[2]С1!F17</f>
        <v>0.72857142857142854</v>
      </c>
    </row>
    <row r="35" spans="1:3" ht="15.75" x14ac:dyDescent="0.2">
      <c r="A35" s="42" t="s">
        <v>44</v>
      </c>
      <c r="B35" s="43" t="s">
        <v>256</v>
      </c>
      <c r="C35" s="41">
        <f>[2]С1!F20</f>
        <v>21.588411179999994</v>
      </c>
    </row>
    <row r="36" spans="1:3" ht="15.75" x14ac:dyDescent="0.2">
      <c r="A36" s="42" t="s">
        <v>46</v>
      </c>
      <c r="B36" s="44" t="s">
        <v>257</v>
      </c>
      <c r="C36" s="41">
        <f>[2]С1!F21</f>
        <v>20.818139999999996</v>
      </c>
    </row>
    <row r="37" spans="1:3" ht="14.25" x14ac:dyDescent="0.2">
      <c r="A37" s="42" t="s">
        <v>48</v>
      </c>
      <c r="B37" s="45" t="s">
        <v>258</v>
      </c>
      <c r="C37" s="41">
        <f>[2]С1!F22</f>
        <v>1.0369999999999999</v>
      </c>
    </row>
    <row r="38" spans="1:3" ht="53.25" thickBot="1" x14ac:dyDescent="0.25">
      <c r="A38" s="27" t="s">
        <v>50</v>
      </c>
      <c r="B38" s="46" t="s">
        <v>259</v>
      </c>
      <c r="C38" s="47">
        <f>[2]С1!F23</f>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tr">
        <f>[2]С2.1!E12</f>
        <v>V</v>
      </c>
    </row>
    <row r="42" spans="1:3" ht="25.5" x14ac:dyDescent="0.2">
      <c r="A42" s="22" t="s">
        <v>57</v>
      </c>
      <c r="B42" s="34" t="s">
        <v>58</v>
      </c>
      <c r="C42" s="52" t="str">
        <f>[2]С2.1!E13</f>
        <v>6 и менее баллов</v>
      </c>
    </row>
    <row r="43" spans="1:3" ht="25.5" x14ac:dyDescent="0.2">
      <c r="A43" s="22" t="s">
        <v>60</v>
      </c>
      <c r="B43" s="34" t="s">
        <v>61</v>
      </c>
      <c r="C43" s="52" t="str">
        <f>[2]С2.1!E14</f>
        <v>до 200</v>
      </c>
    </row>
    <row r="44" spans="1:3" ht="25.5" x14ac:dyDescent="0.2">
      <c r="A44" s="22" t="s">
        <v>63</v>
      </c>
      <c r="B44" s="34" t="s">
        <v>64</v>
      </c>
      <c r="C44" s="53" t="str">
        <f>[2]С2.1!E15</f>
        <v>нет</v>
      </c>
    </row>
    <row r="45" spans="1:3" ht="30" x14ac:dyDescent="0.2">
      <c r="A45" s="22" t="s">
        <v>66</v>
      </c>
      <c r="B45" s="34" t="s">
        <v>260</v>
      </c>
      <c r="C45" s="35">
        <f>[2]С2!F18</f>
        <v>38910.02669467502</v>
      </c>
    </row>
    <row r="46" spans="1:3" ht="30" x14ac:dyDescent="0.2">
      <c r="A46" s="22" t="s">
        <v>68</v>
      </c>
      <c r="B46" s="54" t="s">
        <v>261</v>
      </c>
      <c r="C46" s="35">
        <f>IF([2]С2!F19&gt;0,[2]С2!F19,[2]С2!F20)</f>
        <v>23441.524932855718</v>
      </c>
    </row>
    <row r="47" spans="1:3" ht="25.5" x14ac:dyDescent="0.2">
      <c r="A47" s="22" t="s">
        <v>70</v>
      </c>
      <c r="B47" s="55" t="s">
        <v>71</v>
      </c>
      <c r="C47" s="35">
        <f>[2]С2.1!E19</f>
        <v>-39</v>
      </c>
    </row>
    <row r="48" spans="1:3" ht="25.5" x14ac:dyDescent="0.2">
      <c r="A48" s="22" t="s">
        <v>72</v>
      </c>
      <c r="B48" s="55" t="s">
        <v>73</v>
      </c>
      <c r="C48" s="35" t="str">
        <f>[2]С2.1!E22</f>
        <v>нет</v>
      </c>
    </row>
    <row r="49" spans="1:3" ht="38.25" x14ac:dyDescent="0.2">
      <c r="A49" s="22" t="s">
        <v>74</v>
      </c>
      <c r="B49" s="56" t="s">
        <v>262</v>
      </c>
      <c r="C49" s="35">
        <f>[2]С2.2!E10</f>
        <v>1287</v>
      </c>
    </row>
    <row r="50" spans="1:3" ht="25.5" x14ac:dyDescent="0.2">
      <c r="A50" s="22" t="s">
        <v>76</v>
      </c>
      <c r="B50" s="57" t="s">
        <v>263</v>
      </c>
      <c r="C50" s="35">
        <f>[2]С2.2!E12</f>
        <v>5.97</v>
      </c>
    </row>
    <row r="51" spans="1:3" ht="52.5" x14ac:dyDescent="0.2">
      <c r="A51" s="22" t="s">
        <v>78</v>
      </c>
      <c r="B51" s="58" t="s">
        <v>264</v>
      </c>
      <c r="C51" s="35">
        <f>[2]С2.2!E13</f>
        <v>1</v>
      </c>
    </row>
    <row r="52" spans="1:3" ht="27.75" x14ac:dyDescent="0.2">
      <c r="A52" s="22" t="s">
        <v>80</v>
      </c>
      <c r="B52" s="57" t="s">
        <v>265</v>
      </c>
      <c r="C52" s="35">
        <f>[2]С2.2!E14</f>
        <v>12104</v>
      </c>
    </row>
    <row r="53" spans="1:3" ht="25.5" x14ac:dyDescent="0.2">
      <c r="A53" s="22" t="s">
        <v>82</v>
      </c>
      <c r="B53" s="58" t="s">
        <v>266</v>
      </c>
      <c r="C53" s="36">
        <f>[2]С2.2!E15</f>
        <v>4.8000000000000001E-2</v>
      </c>
    </row>
    <row r="54" spans="1:3" x14ac:dyDescent="0.2">
      <c r="A54" s="22" t="s">
        <v>84</v>
      </c>
      <c r="B54" s="58" t="s">
        <v>267</v>
      </c>
      <c r="C54" s="35">
        <f>[2]С2.2!E16</f>
        <v>1</v>
      </c>
    </row>
    <row r="55" spans="1:3" ht="15.75" x14ac:dyDescent="0.2">
      <c r="A55" s="22" t="s">
        <v>86</v>
      </c>
      <c r="B55" s="59" t="s">
        <v>268</v>
      </c>
      <c r="C55" s="35">
        <f>[2]С2!F21</f>
        <v>1</v>
      </c>
    </row>
    <row r="56" spans="1:3" ht="30" x14ac:dyDescent="0.2">
      <c r="A56" s="60" t="s">
        <v>88</v>
      </c>
      <c r="B56" s="34" t="s">
        <v>269</v>
      </c>
      <c r="C56" s="35">
        <f>[2]С2!F13</f>
        <v>201692.04967554673</v>
      </c>
    </row>
    <row r="57" spans="1:3" ht="30" x14ac:dyDescent="0.2">
      <c r="A57" s="60" t="s">
        <v>90</v>
      </c>
      <c r="B57" s="59" t="s">
        <v>270</v>
      </c>
      <c r="C57" s="35">
        <f>[2]С2!F14</f>
        <v>113455</v>
      </c>
    </row>
    <row r="58" spans="1:3" ht="15.75" x14ac:dyDescent="0.2">
      <c r="A58" s="60" t="s">
        <v>92</v>
      </c>
      <c r="B58" s="61" t="s">
        <v>271</v>
      </c>
      <c r="C58" s="41">
        <f>[2]С2!F15</f>
        <v>1.071</v>
      </c>
    </row>
    <row r="59" spans="1:3" ht="15.75" x14ac:dyDescent="0.2">
      <c r="A59" s="60" t="s">
        <v>94</v>
      </c>
      <c r="B59" s="61" t="s">
        <v>272</v>
      </c>
      <c r="C59" s="41">
        <f>[2]С2!F16</f>
        <v>1</v>
      </c>
    </row>
    <row r="60" spans="1:3" ht="17.25" x14ac:dyDescent="0.2">
      <c r="A60" s="60" t="s">
        <v>96</v>
      </c>
      <c r="B60" s="59" t="s">
        <v>273</v>
      </c>
      <c r="C60" s="35">
        <f>[2]С2!F17</f>
        <v>1</v>
      </c>
    </row>
    <row r="61" spans="1:3" s="64" customFormat="1" ht="14.25" x14ac:dyDescent="0.2">
      <c r="A61" s="60" t="s">
        <v>98</v>
      </c>
      <c r="B61" s="62" t="s">
        <v>274</v>
      </c>
      <c r="C61" s="63">
        <f>[2]С2!F33</f>
        <v>10</v>
      </c>
    </row>
    <row r="62" spans="1:3" ht="30" x14ac:dyDescent="0.2">
      <c r="A62" s="60" t="s">
        <v>100</v>
      </c>
      <c r="B62" s="65" t="s">
        <v>275</v>
      </c>
      <c r="C62" s="35">
        <f>[2]С2!F26</f>
        <v>933.15998692308699</v>
      </c>
    </row>
    <row r="63" spans="1:3" ht="17.25" x14ac:dyDescent="0.2">
      <c r="A63" s="60" t="s">
        <v>102</v>
      </c>
      <c r="B63" s="54" t="s">
        <v>276</v>
      </c>
      <c r="C63" s="35">
        <f>[2]С2!F27</f>
        <v>0.13385393699999998</v>
      </c>
    </row>
    <row r="64" spans="1:3" ht="17.25" x14ac:dyDescent="0.2">
      <c r="A64" s="60" t="s">
        <v>104</v>
      </c>
      <c r="B64" s="59" t="s">
        <v>277</v>
      </c>
      <c r="C64" s="63">
        <f>[2]С2!F28</f>
        <v>4200</v>
      </c>
    </row>
    <row r="65" spans="1:3" ht="42.75" x14ac:dyDescent="0.2">
      <c r="A65" s="60" t="s">
        <v>106</v>
      </c>
      <c r="B65" s="34" t="s">
        <v>278</v>
      </c>
      <c r="C65" s="35">
        <f>[2]С2!F22</f>
        <v>42890.921752741691</v>
      </c>
    </row>
    <row r="66" spans="1:3" ht="30" x14ac:dyDescent="0.2">
      <c r="A66" s="60" t="s">
        <v>108</v>
      </c>
      <c r="B66" s="61" t="s">
        <v>279</v>
      </c>
      <c r="C66" s="35">
        <f>[2]С2!F23</f>
        <v>1990</v>
      </c>
    </row>
    <row r="67" spans="1:3" ht="30" x14ac:dyDescent="0.2">
      <c r="A67" s="60" t="s">
        <v>110</v>
      </c>
      <c r="B67" s="54" t="s">
        <v>280</v>
      </c>
      <c r="C67" s="35">
        <f>[2]С2.1!E27</f>
        <v>14307.876789999998</v>
      </c>
    </row>
    <row r="68" spans="1:3" ht="38.25" x14ac:dyDescent="0.2">
      <c r="A68" s="60" t="s">
        <v>112</v>
      </c>
      <c r="B68" s="66" t="s">
        <v>113</v>
      </c>
      <c r="C68" s="53">
        <f>[2]С2.3!E21</f>
        <v>0</v>
      </c>
    </row>
    <row r="69" spans="1:3" ht="25.5" x14ac:dyDescent="0.2">
      <c r="A69" s="60" t="s">
        <v>114</v>
      </c>
      <c r="B69" s="67" t="s">
        <v>115</v>
      </c>
      <c r="C69" s="68">
        <f>[2]С2.3!E11</f>
        <v>9.89</v>
      </c>
    </row>
    <row r="70" spans="1:3" ht="25.5" x14ac:dyDescent="0.2">
      <c r="A70" s="60" t="s">
        <v>116</v>
      </c>
      <c r="B70" s="67" t="s">
        <v>117</v>
      </c>
      <c r="C70" s="63">
        <f>[2]С2.3!E13</f>
        <v>300</v>
      </c>
    </row>
    <row r="71" spans="1:3" ht="25.5" x14ac:dyDescent="0.2">
      <c r="A71" s="60" t="s">
        <v>118</v>
      </c>
      <c r="B71" s="66" t="s">
        <v>119</v>
      </c>
      <c r="C71" s="69">
        <f>IF([2]С2.3!E22&gt;0,[2]С2.3!E22,[2]С2.3!E14)</f>
        <v>61211</v>
      </c>
    </row>
    <row r="72" spans="1:3" ht="38.25" x14ac:dyDescent="0.2">
      <c r="A72" s="60" t="s">
        <v>120</v>
      </c>
      <c r="B72" s="66" t="s">
        <v>121</v>
      </c>
      <c r="C72" s="69">
        <f>IF([2]С2.3!E23&gt;0,[2]С2.3!E23,[2]С2.3!E15)</f>
        <v>45675</v>
      </c>
    </row>
    <row r="73" spans="1:3" ht="30" x14ac:dyDescent="0.2">
      <c r="A73" s="60" t="s">
        <v>122</v>
      </c>
      <c r="B73" s="54" t="s">
        <v>281</v>
      </c>
      <c r="C73" s="35">
        <f>[2]С2.1!E28</f>
        <v>9541.9567200000001</v>
      </c>
    </row>
    <row r="74" spans="1:3" ht="38.25" x14ac:dyDescent="0.2">
      <c r="A74" s="60" t="s">
        <v>124</v>
      </c>
      <c r="B74" s="66" t="s">
        <v>125</v>
      </c>
      <c r="C74" s="53">
        <f>[2]С2.3!E25</f>
        <v>0</v>
      </c>
    </row>
    <row r="75" spans="1:3" ht="25.5" x14ac:dyDescent="0.2">
      <c r="A75" s="60" t="s">
        <v>126</v>
      </c>
      <c r="B75" s="67" t="s">
        <v>127</v>
      </c>
      <c r="C75" s="68">
        <f>[2]С2.3!E12</f>
        <v>0.56000000000000005</v>
      </c>
    </row>
    <row r="76" spans="1:3" ht="25.5" x14ac:dyDescent="0.2">
      <c r="A76" s="60" t="s">
        <v>128</v>
      </c>
      <c r="B76" s="67" t="s">
        <v>117</v>
      </c>
      <c r="C76" s="63">
        <f>[2]С2.3!E13</f>
        <v>300</v>
      </c>
    </row>
    <row r="77" spans="1:3" ht="25.5" x14ac:dyDescent="0.2">
      <c r="A77" s="60" t="s">
        <v>129</v>
      </c>
      <c r="B77" s="70" t="s">
        <v>130</v>
      </c>
      <c r="C77" s="69">
        <f>IF([2]С2.3!E26&gt;0,[2]С2.3!E26,[2]С2.3!E16)</f>
        <v>65637</v>
      </c>
    </row>
    <row r="78" spans="1:3" ht="38.25" x14ac:dyDescent="0.2">
      <c r="A78" s="60" t="s">
        <v>131</v>
      </c>
      <c r="B78" s="70" t="s">
        <v>132</v>
      </c>
      <c r="C78" s="69">
        <f>IF([2]С2.3!E27&gt;0,[2]С2.3!E27,[2]С2.3!E17)</f>
        <v>31684</v>
      </c>
    </row>
    <row r="79" spans="1:3" ht="17.25" x14ac:dyDescent="0.2">
      <c r="A79" s="60" t="s">
        <v>133</v>
      </c>
      <c r="B79" s="34" t="s">
        <v>282</v>
      </c>
      <c r="C79" s="36">
        <f>[2]С2!F29</f>
        <v>0.17804631770487722</v>
      </c>
    </row>
    <row r="80" spans="1:3" ht="30" x14ac:dyDescent="0.2">
      <c r="A80" s="60" t="s">
        <v>135</v>
      </c>
      <c r="B80" s="54" t="s">
        <v>283</v>
      </c>
      <c r="C80" s="71">
        <f>[2]С2!F30</f>
        <v>0.1652189781021898</v>
      </c>
    </row>
    <row r="81" spans="1:3" ht="17.25" x14ac:dyDescent="0.2">
      <c r="A81" s="60" t="s">
        <v>137</v>
      </c>
      <c r="B81" s="72" t="s">
        <v>284</v>
      </c>
      <c r="C81" s="36">
        <f>[2]С2!F31</f>
        <v>0.13880000000000001</v>
      </c>
    </row>
    <row r="82" spans="1:3" s="64" customFormat="1" ht="18" thickBot="1" x14ac:dyDescent="0.25">
      <c r="A82" s="73" t="s">
        <v>139</v>
      </c>
      <c r="B82" s="74" t="s">
        <v>285</v>
      </c>
      <c r="C82" s="75">
        <f>[2]С2!F32</f>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30" x14ac:dyDescent="0.2">
      <c r="A85" s="78" t="s">
        <v>143</v>
      </c>
      <c r="B85" s="34" t="s">
        <v>286</v>
      </c>
      <c r="C85" s="35">
        <f>[2]С3!F14</f>
        <v>14650.185814796665</v>
      </c>
    </row>
    <row r="86" spans="1:3" s="64" customFormat="1" ht="42.75" x14ac:dyDescent="0.2">
      <c r="A86" s="78" t="s">
        <v>145</v>
      </c>
      <c r="B86" s="54" t="s">
        <v>287</v>
      </c>
      <c r="C86" s="79">
        <f>[2]С3!F15</f>
        <v>0.25</v>
      </c>
    </row>
    <row r="87" spans="1:3" s="64" customFormat="1" ht="14.25" x14ac:dyDescent="0.2">
      <c r="A87" s="78" t="s">
        <v>147</v>
      </c>
      <c r="B87" s="80" t="s">
        <v>288</v>
      </c>
      <c r="C87" s="63">
        <f>[2]С3!F18</f>
        <v>15</v>
      </c>
    </row>
    <row r="88" spans="1:3" s="64" customFormat="1" ht="17.25" x14ac:dyDescent="0.2">
      <c r="A88" s="78" t="s">
        <v>149</v>
      </c>
      <c r="B88" s="34" t="s">
        <v>289</v>
      </c>
      <c r="C88" s="35">
        <f>[2]С3!F19</f>
        <v>4157.8973058034635</v>
      </c>
    </row>
    <row r="89" spans="1:3" s="64" customFormat="1" ht="55.5" x14ac:dyDescent="0.2">
      <c r="A89" s="78" t="s">
        <v>151</v>
      </c>
      <c r="B89" s="54" t="s">
        <v>290</v>
      </c>
      <c r="C89" s="81">
        <f>[2]С3!F20</f>
        <v>2.1999999999999999E-2</v>
      </c>
    </row>
    <row r="90" spans="1:3" s="64" customFormat="1" ht="14.25" x14ac:dyDescent="0.2">
      <c r="A90" s="78" t="s">
        <v>153</v>
      </c>
      <c r="B90" s="59" t="s">
        <v>274</v>
      </c>
      <c r="C90" s="63">
        <f>[2]С3!F21</f>
        <v>10</v>
      </c>
    </row>
    <row r="91" spans="1:3" s="64" customFormat="1" ht="17.25" x14ac:dyDescent="0.2">
      <c r="A91" s="78" t="s">
        <v>154</v>
      </c>
      <c r="B91" s="34" t="s">
        <v>291</v>
      </c>
      <c r="C91" s="35">
        <f>[2]С3!F22</f>
        <v>2.7994799607692609</v>
      </c>
    </row>
    <row r="92" spans="1:3" s="64" customFormat="1" ht="55.5" x14ac:dyDescent="0.2">
      <c r="A92" s="78" t="s">
        <v>156</v>
      </c>
      <c r="B92" s="54" t="s">
        <v>292</v>
      </c>
      <c r="C92" s="81">
        <f>[2]С3!F23</f>
        <v>3.0000000000000001E-3</v>
      </c>
    </row>
    <row r="93" spans="1:3" s="64" customFormat="1" ht="27.75" thickBot="1" x14ac:dyDescent="0.25">
      <c r="A93" s="82" t="s">
        <v>158</v>
      </c>
      <c r="B93" s="83" t="s">
        <v>293</v>
      </c>
      <c r="C93" s="84">
        <f>[2]С3!F24</f>
        <v>933.15998692308699</v>
      </c>
    </row>
    <row r="94" spans="1:3" ht="13.5" thickBot="1" x14ac:dyDescent="0.25">
      <c r="A94" s="48"/>
      <c r="B94" s="76"/>
      <c r="C94" s="15"/>
    </row>
    <row r="95" spans="1:3" ht="30" customHeight="1" x14ac:dyDescent="0.2">
      <c r="A95" s="85" t="s">
        <v>159</v>
      </c>
      <c r="B95" s="119" t="s">
        <v>160</v>
      </c>
      <c r="C95" s="119"/>
    </row>
    <row r="96" spans="1:3" ht="30" x14ac:dyDescent="0.2">
      <c r="A96" s="60" t="s">
        <v>161</v>
      </c>
      <c r="B96" s="34" t="s">
        <v>294</v>
      </c>
      <c r="C96" s="35">
        <f>[2]С4!F16</f>
        <v>1652.5</v>
      </c>
    </row>
    <row r="97" spans="1:3" ht="30" x14ac:dyDescent="0.2">
      <c r="A97" s="60" t="s">
        <v>163</v>
      </c>
      <c r="B97" s="59" t="s">
        <v>295</v>
      </c>
      <c r="C97" s="35">
        <f>[2]С4!F17</f>
        <v>73547</v>
      </c>
    </row>
    <row r="98" spans="1:3" ht="17.25" x14ac:dyDescent="0.2">
      <c r="A98" s="60" t="s">
        <v>165</v>
      </c>
      <c r="B98" s="59" t="s">
        <v>296</v>
      </c>
      <c r="C98" s="41">
        <f>[2]С4!F18</f>
        <v>0.02</v>
      </c>
    </row>
    <row r="99" spans="1:3" ht="30" x14ac:dyDescent="0.2">
      <c r="A99" s="60" t="s">
        <v>167</v>
      </c>
      <c r="B99" s="59" t="s">
        <v>297</v>
      </c>
      <c r="C99" s="35">
        <f>[2]С4!F19</f>
        <v>12104</v>
      </c>
    </row>
    <row r="100" spans="1:3" ht="31.5" x14ac:dyDescent="0.2">
      <c r="A100" s="60" t="s">
        <v>169</v>
      </c>
      <c r="B100" s="59" t="s">
        <v>298</v>
      </c>
      <c r="C100" s="41">
        <f>[2]С4!F20</f>
        <v>1.4999999999999999E-2</v>
      </c>
    </row>
    <row r="101" spans="1:3" ht="30" x14ac:dyDescent="0.2">
      <c r="A101" s="60" t="s">
        <v>171</v>
      </c>
      <c r="B101" s="34" t="s">
        <v>299</v>
      </c>
      <c r="C101" s="35">
        <f>[2]С4!F21</f>
        <v>1933.1949342509995</v>
      </c>
    </row>
    <row r="102" spans="1:3" ht="24" customHeight="1" x14ac:dyDescent="0.2">
      <c r="A102" s="60" t="s">
        <v>173</v>
      </c>
      <c r="B102" s="54" t="s">
        <v>174</v>
      </c>
      <c r="C102" s="86">
        <f>IF([2]С4.2!F8="да",[2]С4.2!D21,[2]С4.2!D15)</f>
        <v>0</v>
      </c>
    </row>
    <row r="103" spans="1:3" ht="68.25" x14ac:dyDescent="0.2">
      <c r="A103" s="60" t="s">
        <v>175</v>
      </c>
      <c r="B103" s="54" t="s">
        <v>300</v>
      </c>
      <c r="C103" s="35">
        <f>[2]С4!F22</f>
        <v>3.6112641666666665</v>
      </c>
    </row>
    <row r="104" spans="1:3" ht="30" x14ac:dyDescent="0.2">
      <c r="A104" s="60" t="s">
        <v>177</v>
      </c>
      <c r="B104" s="59" t="s">
        <v>301</v>
      </c>
      <c r="C104" s="35">
        <f>[2]С4!F23</f>
        <v>180</v>
      </c>
    </row>
    <row r="105" spans="1:3" ht="14.25" x14ac:dyDescent="0.2">
      <c r="A105" s="60" t="s">
        <v>179</v>
      </c>
      <c r="B105" s="54" t="s">
        <v>302</v>
      </c>
      <c r="C105" s="35">
        <f>[2]С4!F24</f>
        <v>8497.1999999999989</v>
      </c>
    </row>
    <row r="106" spans="1:3" ht="14.25" x14ac:dyDescent="0.2">
      <c r="A106" s="60" t="s">
        <v>181</v>
      </c>
      <c r="B106" s="59" t="s">
        <v>303</v>
      </c>
      <c r="C106" s="41">
        <f>[2]С4!F25</f>
        <v>0.35</v>
      </c>
    </row>
    <row r="107" spans="1:3" ht="17.25" x14ac:dyDescent="0.2">
      <c r="A107" s="60" t="s">
        <v>183</v>
      </c>
      <c r="B107" s="34" t="s">
        <v>304</v>
      </c>
      <c r="C107" s="35">
        <f>[2]С4!F26</f>
        <v>62.903790000000008</v>
      </c>
    </row>
    <row r="108" spans="1:3" ht="25.5" x14ac:dyDescent="0.2">
      <c r="A108" s="60" t="s">
        <v>185</v>
      </c>
      <c r="B108" s="54" t="s">
        <v>113</v>
      </c>
      <c r="C108" s="86">
        <f>[2]С4.3!E16</f>
        <v>0</v>
      </c>
    </row>
    <row r="109" spans="1:3" ht="25.5" x14ac:dyDescent="0.2">
      <c r="A109" s="60" t="s">
        <v>186</v>
      </c>
      <c r="B109" s="54" t="s">
        <v>187</v>
      </c>
      <c r="C109" s="35">
        <f>[2]С4.3!E17</f>
        <v>17.010000000000002</v>
      </c>
    </row>
    <row r="110" spans="1:3" ht="38.25" x14ac:dyDescent="0.2">
      <c r="A110" s="60" t="s">
        <v>188</v>
      </c>
      <c r="B110" s="54" t="s">
        <v>125</v>
      </c>
      <c r="C110" s="86">
        <f>[2]С4.3!E18</f>
        <v>0</v>
      </c>
    </row>
    <row r="111" spans="1:3" x14ac:dyDescent="0.2">
      <c r="A111" s="60" t="s">
        <v>189</v>
      </c>
      <c r="B111" s="54" t="s">
        <v>190</v>
      </c>
      <c r="C111" s="35">
        <f>[2]С4.3!E19</f>
        <v>15.93</v>
      </c>
    </row>
    <row r="112" spans="1:3" x14ac:dyDescent="0.2">
      <c r="A112" s="60" t="s">
        <v>191</v>
      </c>
      <c r="B112" s="59" t="s">
        <v>192</v>
      </c>
      <c r="C112" s="35">
        <f>[2]С4.3!E11</f>
        <v>1871</v>
      </c>
    </row>
    <row r="113" spans="1:3" x14ac:dyDescent="0.2">
      <c r="A113" s="60" t="s">
        <v>193</v>
      </c>
      <c r="B113" s="59" t="s">
        <v>194</v>
      </c>
      <c r="C113" s="53">
        <f>[2]С4.3!E12</f>
        <v>1636</v>
      </c>
    </row>
    <row r="114" spans="1:3" x14ac:dyDescent="0.2">
      <c r="A114" s="60" t="s">
        <v>195</v>
      </c>
      <c r="B114" s="59" t="s">
        <v>196</v>
      </c>
      <c r="C114" s="53">
        <f>[2]С4.3!E13</f>
        <v>204</v>
      </c>
    </row>
    <row r="115" spans="1:3" ht="30" x14ac:dyDescent="0.2">
      <c r="A115" s="60" t="s">
        <v>197</v>
      </c>
      <c r="B115" s="34" t="s">
        <v>305</v>
      </c>
      <c r="C115" s="35">
        <f>[2]С4!F27</f>
        <v>1184.3870095996429</v>
      </c>
    </row>
    <row r="116" spans="1:3" ht="25.5" x14ac:dyDescent="0.2">
      <c r="A116" s="60" t="s">
        <v>199</v>
      </c>
      <c r="B116" s="54" t="s">
        <v>200</v>
      </c>
      <c r="C116" s="35">
        <f>[2]С4!F28</f>
        <v>909.66744208881937</v>
      </c>
    </row>
    <row r="117" spans="1:3" ht="42.75" x14ac:dyDescent="0.2">
      <c r="A117" s="60" t="s">
        <v>201</v>
      </c>
      <c r="B117" s="54" t="s">
        <v>306</v>
      </c>
      <c r="C117" s="35">
        <f>[2]С4!F29</f>
        <v>274.71956751082348</v>
      </c>
    </row>
    <row r="118" spans="1:3" ht="30" x14ac:dyDescent="0.2">
      <c r="A118" s="60" t="s">
        <v>203</v>
      </c>
      <c r="B118" s="40" t="s">
        <v>307</v>
      </c>
      <c r="C118" s="35">
        <f>[2]С4!F30</f>
        <v>2994.0108027843735</v>
      </c>
    </row>
    <row r="119" spans="1:3" ht="42.75" x14ac:dyDescent="0.2">
      <c r="A119" s="60" t="s">
        <v>205</v>
      </c>
      <c r="B119" s="87" t="s">
        <v>308</v>
      </c>
      <c r="C119" s="35">
        <f>[2]С4!F33</f>
        <v>1812.8020023806164</v>
      </c>
    </row>
    <row r="120" spans="1:3" ht="30" x14ac:dyDescent="0.2">
      <c r="A120" s="60" t="s">
        <v>207</v>
      </c>
      <c r="B120" s="88" t="s">
        <v>309</v>
      </c>
      <c r="C120" s="35">
        <f>[2]С4!F35</f>
        <v>18.902267999999999</v>
      </c>
    </row>
    <row r="121" spans="1:3" ht="14.25" x14ac:dyDescent="0.2">
      <c r="A121" s="60" t="s">
        <v>209</v>
      </c>
      <c r="B121" s="57" t="s">
        <v>310</v>
      </c>
      <c r="C121" s="35">
        <f>[2]С4!F36</f>
        <v>14319.9</v>
      </c>
    </row>
    <row r="122" spans="1:3" ht="28.5" thickBot="1" x14ac:dyDescent="0.25">
      <c r="A122" s="73" t="s">
        <v>211</v>
      </c>
      <c r="B122" s="89" t="s">
        <v>311</v>
      </c>
      <c r="C122" s="84">
        <f>[2]С4!F37</f>
        <v>1.32</v>
      </c>
    </row>
    <row r="123" spans="1:3" s="90" customFormat="1" ht="13.5" thickBot="1" x14ac:dyDescent="0.25">
      <c r="A123" s="48"/>
      <c r="B123" s="76"/>
      <c r="C123" s="15"/>
    </row>
    <row r="124" spans="1:3" s="64" customFormat="1" ht="30" customHeight="1" x14ac:dyDescent="0.2">
      <c r="A124" s="77" t="s">
        <v>213</v>
      </c>
      <c r="B124" s="119" t="s">
        <v>214</v>
      </c>
      <c r="C124" s="119"/>
    </row>
    <row r="125" spans="1:3" ht="16.5" thickBot="1" x14ac:dyDescent="0.25">
      <c r="A125" s="27" t="s">
        <v>215</v>
      </c>
      <c r="B125" s="91" t="s">
        <v>312</v>
      </c>
      <c r="C125" s="84">
        <f>[2]С5!F17</f>
        <v>0.02</v>
      </c>
    </row>
    <row r="126" spans="1:3" s="90" customFormat="1" ht="13.5" thickBot="1" x14ac:dyDescent="0.25">
      <c r="A126" s="48"/>
      <c r="B126" s="76"/>
      <c r="C126" s="15"/>
    </row>
    <row r="127" spans="1:3" ht="42.75" customHeight="1" x14ac:dyDescent="0.2">
      <c r="A127" s="85" t="s">
        <v>217</v>
      </c>
      <c r="B127" s="120" t="s">
        <v>218</v>
      </c>
      <c r="C127" s="120"/>
    </row>
    <row r="128" spans="1:3" ht="68.25" x14ac:dyDescent="0.2">
      <c r="A128" s="60" t="s">
        <v>219</v>
      </c>
      <c r="B128" s="92" t="s">
        <v>313</v>
      </c>
      <c r="C128" s="35" t="s">
        <v>34</v>
      </c>
    </row>
    <row r="129" spans="1:3" ht="42.75" hidden="1" x14ac:dyDescent="0.2">
      <c r="A129" s="60" t="s">
        <v>221</v>
      </c>
      <c r="B129" s="87" t="s">
        <v>314</v>
      </c>
      <c r="C129" s="93"/>
    </row>
    <row r="130" spans="1:3" ht="69" thickBot="1" x14ac:dyDescent="0.25">
      <c r="A130" s="73" t="s">
        <v>223</v>
      </c>
      <c r="B130" s="94" t="s">
        <v>315</v>
      </c>
      <c r="C130" s="95" t="s">
        <v>34</v>
      </c>
    </row>
    <row r="131" spans="1:3" ht="62.25" hidden="1" customHeight="1" x14ac:dyDescent="0.2">
      <c r="A131" s="96" t="s">
        <v>225</v>
      </c>
      <c r="B131" s="97" t="s">
        <v>316</v>
      </c>
      <c r="C131" s="98"/>
    </row>
    <row r="132" spans="1:3" ht="68.25" hidden="1" x14ac:dyDescent="0.2">
      <c r="A132" s="60" t="s">
        <v>227</v>
      </c>
      <c r="B132" s="87" t="s">
        <v>317</v>
      </c>
      <c r="C132" s="36"/>
    </row>
    <row r="133" spans="1:3" ht="69" hidden="1" thickBot="1" x14ac:dyDescent="0.25">
      <c r="A133" s="73" t="s">
        <v>229</v>
      </c>
      <c r="B133" s="99" t="s">
        <v>318</v>
      </c>
      <c r="C133" s="75"/>
    </row>
    <row r="134" spans="1:3" s="90" customFormat="1" ht="13.5" thickBot="1" x14ac:dyDescent="0.25">
      <c r="A134" s="48"/>
      <c r="B134" s="76"/>
      <c r="C134" s="15"/>
    </row>
    <row r="135" spans="1:3" ht="26.25" customHeight="1" x14ac:dyDescent="0.2">
      <c r="A135" s="85" t="s">
        <v>231</v>
      </c>
      <c r="B135" s="100" t="s">
        <v>319</v>
      </c>
      <c r="C135" s="101">
        <f>[2]С2!F37</f>
        <v>20.818139999999996</v>
      </c>
    </row>
    <row r="136" spans="1:3" ht="14.25" x14ac:dyDescent="0.2">
      <c r="A136" s="60" t="s">
        <v>233</v>
      </c>
      <c r="B136" s="102" t="s">
        <v>320</v>
      </c>
      <c r="C136" s="35">
        <f>[2]С2!F38</f>
        <v>7</v>
      </c>
    </row>
    <row r="137" spans="1:3" ht="17.25" x14ac:dyDescent="0.2">
      <c r="A137" s="60" t="s">
        <v>235</v>
      </c>
      <c r="B137" s="102" t="s">
        <v>321</v>
      </c>
      <c r="C137" s="35">
        <f>[2]С2!F40</f>
        <v>0.97</v>
      </c>
    </row>
    <row r="138" spans="1:3" ht="15" thickBot="1" x14ac:dyDescent="0.25">
      <c r="A138" s="73" t="s">
        <v>237</v>
      </c>
      <c r="B138" s="103" t="s">
        <v>322</v>
      </c>
      <c r="C138" s="47">
        <f>[2]С2!F42</f>
        <v>0.35</v>
      </c>
    </row>
    <row r="139" spans="1:3" s="90" customFormat="1" ht="13.5" thickBot="1" x14ac:dyDescent="0.25">
      <c r="A139" s="48"/>
      <c r="B139" s="76"/>
      <c r="C139" s="15"/>
    </row>
    <row r="140" spans="1:3" ht="30" x14ac:dyDescent="0.2">
      <c r="A140" s="85" t="s">
        <v>238</v>
      </c>
      <c r="B140" s="104" t="s">
        <v>323</v>
      </c>
      <c r="C140" s="105">
        <f>[2]С2!F35</f>
        <v>1.6598760876745948</v>
      </c>
    </row>
    <row r="141" spans="1:3" ht="22.7" customHeight="1" thickBot="1" x14ac:dyDescent="0.25">
      <c r="A141" s="73" t="s">
        <v>240</v>
      </c>
      <c r="B141" s="121" t="s">
        <v>324</v>
      </c>
      <c r="C141" s="121"/>
    </row>
    <row r="142" spans="1:3" ht="13.5" thickBot="1" x14ac:dyDescent="0.25">
      <c r="A142" s="107"/>
      <c r="B142" s="108" t="s">
        <v>242</v>
      </c>
      <c r="C142" s="109"/>
    </row>
    <row r="143" spans="1:3" x14ac:dyDescent="0.2">
      <c r="A143" s="107"/>
      <c r="B143" s="110">
        <v>2020</v>
      </c>
      <c r="C143" s="111">
        <f>[2]С2.5!$E$11</f>
        <v>-2.9000000000000001E-2</v>
      </c>
    </row>
    <row r="144" spans="1:3" x14ac:dyDescent="0.2">
      <c r="A144" s="107"/>
      <c r="B144" s="112">
        <f>B143+1</f>
        <v>2021</v>
      </c>
      <c r="C144" s="113">
        <f>[2]С2.5!$F$11</f>
        <v>0.245</v>
      </c>
    </row>
    <row r="145" spans="1:3" x14ac:dyDescent="0.2">
      <c r="A145" s="107"/>
      <c r="B145" s="112">
        <f t="shared" ref="B145:B208" si="0">B144+1</f>
        <v>2022</v>
      </c>
      <c r="C145" s="113">
        <f>[2]С2.5!$G$11</f>
        <v>0.114</v>
      </c>
    </row>
    <row r="146" spans="1:3" ht="13.5" thickBot="1" x14ac:dyDescent="0.25">
      <c r="A146" s="107"/>
      <c r="B146" s="114">
        <f t="shared" si="0"/>
        <v>2023</v>
      </c>
      <c r="C146" s="115">
        <f>[2]С2.5!$H$11</f>
        <v>0.04</v>
      </c>
    </row>
    <row r="147" spans="1:3" x14ac:dyDescent="0.2">
      <c r="A147" s="107"/>
      <c r="B147" s="116">
        <f t="shared" si="0"/>
        <v>2024</v>
      </c>
      <c r="C147" s="117">
        <f>[2]С2.5!$I$11</f>
        <v>0.11700000000000001</v>
      </c>
    </row>
    <row r="148" spans="1:3" x14ac:dyDescent="0.2">
      <c r="A148" s="107"/>
      <c r="B148" s="112">
        <f t="shared" si="0"/>
        <v>2025</v>
      </c>
      <c r="C148" s="113">
        <f>[2]С2.5!$J$11</f>
        <v>6.0999999999999999E-2</v>
      </c>
    </row>
    <row r="149" spans="1:3" hidden="1" x14ac:dyDescent="0.2">
      <c r="A149" s="107"/>
      <c r="B149" s="112">
        <f t="shared" si="0"/>
        <v>2026</v>
      </c>
      <c r="C149" s="113">
        <f>[2]С2.5!$K$11</f>
        <v>3.5813361771260002E-2</v>
      </c>
    </row>
    <row r="150" spans="1:3" hidden="1" x14ac:dyDescent="0.2">
      <c r="A150" s="107"/>
      <c r="B150" s="112">
        <f t="shared" si="0"/>
        <v>2027</v>
      </c>
      <c r="C150" s="113">
        <f>[2]С2.5!$L$11</f>
        <v>3.2682303599220003E-2</v>
      </c>
    </row>
    <row r="151" spans="1:3" hidden="1" x14ac:dyDescent="0.2">
      <c r="A151" s="107"/>
      <c r="B151" s="112">
        <f t="shared" si="0"/>
        <v>2028</v>
      </c>
      <c r="C151" s="113">
        <f>[2]С2.5!$M$11</f>
        <v>0</v>
      </c>
    </row>
    <row r="152" spans="1:3" hidden="1" x14ac:dyDescent="0.2">
      <c r="A152" s="107"/>
      <c r="B152" s="112">
        <f t="shared" si="0"/>
        <v>2029</v>
      </c>
      <c r="C152" s="113">
        <f>[2]С2.5!$N$11</f>
        <v>0</v>
      </c>
    </row>
    <row r="153" spans="1:3" hidden="1" x14ac:dyDescent="0.2">
      <c r="A153" s="107"/>
      <c r="B153" s="112">
        <f t="shared" si="0"/>
        <v>2030</v>
      </c>
      <c r="C153" s="113">
        <f>[2]С2.5!$O$11</f>
        <v>0</v>
      </c>
    </row>
    <row r="154" spans="1:3" hidden="1" x14ac:dyDescent="0.2">
      <c r="A154" s="107"/>
      <c r="B154" s="112">
        <f t="shared" si="0"/>
        <v>2031</v>
      </c>
      <c r="C154" s="113">
        <f>[2]С2.5!$P$11</f>
        <v>0</v>
      </c>
    </row>
    <row r="155" spans="1:3" hidden="1" x14ac:dyDescent="0.2">
      <c r="A155" s="90"/>
      <c r="B155" s="112">
        <f t="shared" si="0"/>
        <v>2032</v>
      </c>
      <c r="C155" s="113">
        <f>[2]С2.5!$Q$11</f>
        <v>0</v>
      </c>
    </row>
    <row r="156" spans="1:3" hidden="1" x14ac:dyDescent="0.2">
      <c r="A156" s="90"/>
      <c r="B156" s="112">
        <f t="shared" si="0"/>
        <v>2033</v>
      </c>
      <c r="C156" s="113">
        <f>[2]С2.5!$R$11</f>
        <v>0</v>
      </c>
    </row>
    <row r="157" spans="1:3" hidden="1" x14ac:dyDescent="0.2">
      <c r="B157" s="112">
        <f t="shared" si="0"/>
        <v>2034</v>
      </c>
      <c r="C157" s="113">
        <f>[2]С2.5!$S$11</f>
        <v>0</v>
      </c>
    </row>
    <row r="158" spans="1:3" hidden="1" x14ac:dyDescent="0.2">
      <c r="B158" s="112">
        <f t="shared" si="0"/>
        <v>2035</v>
      </c>
      <c r="C158" s="113">
        <f>[2]С2.5!$T$11</f>
        <v>0</v>
      </c>
    </row>
    <row r="159" spans="1:3" hidden="1" x14ac:dyDescent="0.2">
      <c r="B159" s="112">
        <f t="shared" si="0"/>
        <v>2036</v>
      </c>
      <c r="C159" s="113">
        <f>[2]С2.5!$U$11</f>
        <v>0</v>
      </c>
    </row>
    <row r="160" spans="1:3" hidden="1" x14ac:dyDescent="0.2">
      <c r="B160" s="112">
        <f t="shared" si="0"/>
        <v>2037</v>
      </c>
      <c r="C160" s="113">
        <f>[2]С2.5!$V$11</f>
        <v>0</v>
      </c>
    </row>
    <row r="161" spans="2:3" hidden="1" x14ac:dyDescent="0.2">
      <c r="B161" s="112">
        <f t="shared" si="0"/>
        <v>2038</v>
      </c>
      <c r="C161" s="113">
        <f>[2]С2.5!$W$11</f>
        <v>0</v>
      </c>
    </row>
    <row r="162" spans="2:3" hidden="1" x14ac:dyDescent="0.2">
      <c r="B162" s="112">
        <f t="shared" si="0"/>
        <v>2039</v>
      </c>
      <c r="C162" s="113">
        <f>[2]С2.5!$X$11</f>
        <v>0</v>
      </c>
    </row>
    <row r="163" spans="2:3" hidden="1" x14ac:dyDescent="0.2">
      <c r="B163" s="112">
        <f t="shared" si="0"/>
        <v>2040</v>
      </c>
      <c r="C163" s="113">
        <f>[2]С2.5!$Y$11</f>
        <v>0</v>
      </c>
    </row>
    <row r="164" spans="2:3" hidden="1" x14ac:dyDescent="0.2">
      <c r="B164" s="112">
        <f t="shared" si="0"/>
        <v>2041</v>
      </c>
      <c r="C164" s="113">
        <f>[2]С2.5!$Z$11</f>
        <v>0</v>
      </c>
    </row>
    <row r="165" spans="2:3" hidden="1" x14ac:dyDescent="0.2">
      <c r="B165" s="112">
        <f t="shared" si="0"/>
        <v>2042</v>
      </c>
      <c r="C165" s="113">
        <f>[2]С2.5!$AA$11</f>
        <v>0</v>
      </c>
    </row>
    <row r="166" spans="2:3" hidden="1" x14ac:dyDescent="0.2">
      <c r="B166" s="112">
        <f t="shared" si="0"/>
        <v>2043</v>
      </c>
      <c r="C166" s="113">
        <f>[2]С2.5!$AB$11</f>
        <v>0</v>
      </c>
    </row>
    <row r="167" spans="2:3" hidden="1" x14ac:dyDescent="0.2">
      <c r="B167" s="112">
        <f t="shared" si="0"/>
        <v>2044</v>
      </c>
      <c r="C167" s="113">
        <f>[2]С2.5!$AC$11</f>
        <v>0</v>
      </c>
    </row>
    <row r="168" spans="2:3" hidden="1" x14ac:dyDescent="0.2">
      <c r="B168" s="112">
        <f t="shared" si="0"/>
        <v>2045</v>
      </c>
      <c r="C168" s="113">
        <f>[2]С2.5!$AD$11</f>
        <v>0</v>
      </c>
    </row>
    <row r="169" spans="2:3" hidden="1" x14ac:dyDescent="0.2">
      <c r="B169" s="112">
        <f t="shared" si="0"/>
        <v>2046</v>
      </c>
      <c r="C169" s="113">
        <f>[2]С2.5!$AE$11</f>
        <v>0</v>
      </c>
    </row>
    <row r="170" spans="2:3" hidden="1" x14ac:dyDescent="0.2">
      <c r="B170" s="112">
        <f t="shared" si="0"/>
        <v>2047</v>
      </c>
      <c r="C170" s="113">
        <f>[2]С2.5!$AF$11</f>
        <v>0</v>
      </c>
    </row>
    <row r="171" spans="2:3" hidden="1" x14ac:dyDescent="0.2">
      <c r="B171" s="112">
        <f t="shared" si="0"/>
        <v>2048</v>
      </c>
      <c r="C171" s="113">
        <f>[2]С2.5!$AG$11</f>
        <v>0</v>
      </c>
    </row>
    <row r="172" spans="2:3" hidden="1" x14ac:dyDescent="0.2">
      <c r="B172" s="112">
        <f t="shared" si="0"/>
        <v>2049</v>
      </c>
      <c r="C172" s="113">
        <f>[2]С2.5!$AH$11</f>
        <v>0</v>
      </c>
    </row>
    <row r="173" spans="2:3" hidden="1" x14ac:dyDescent="0.2">
      <c r="B173" s="112">
        <f t="shared" si="0"/>
        <v>2050</v>
      </c>
      <c r="C173" s="113">
        <f>[2]С2.5!$AI$11</f>
        <v>0</v>
      </c>
    </row>
    <row r="174" spans="2:3" hidden="1" x14ac:dyDescent="0.2">
      <c r="B174" s="112">
        <f t="shared" si="0"/>
        <v>2051</v>
      </c>
      <c r="C174" s="113">
        <f>[2]С2.5!$AJ$11</f>
        <v>0</v>
      </c>
    </row>
    <row r="175" spans="2:3" hidden="1" x14ac:dyDescent="0.2">
      <c r="B175" s="112">
        <f t="shared" si="0"/>
        <v>2052</v>
      </c>
      <c r="C175" s="113">
        <f>[2]С2.5!$AK$11</f>
        <v>0</v>
      </c>
    </row>
    <row r="176" spans="2:3" hidden="1" x14ac:dyDescent="0.2">
      <c r="B176" s="112">
        <f t="shared" si="0"/>
        <v>2053</v>
      </c>
      <c r="C176" s="113">
        <f>[2]С2.5!$AL$11</f>
        <v>0</v>
      </c>
    </row>
    <row r="177" spans="2:3" hidden="1" x14ac:dyDescent="0.2">
      <c r="B177" s="112">
        <f t="shared" si="0"/>
        <v>2054</v>
      </c>
      <c r="C177" s="113">
        <f>[2]С2.5!$AM$11</f>
        <v>0</v>
      </c>
    </row>
    <row r="178" spans="2:3" hidden="1" x14ac:dyDescent="0.2">
      <c r="B178" s="112">
        <f t="shared" si="0"/>
        <v>2055</v>
      </c>
      <c r="C178" s="113">
        <f>[2]С2.5!$AN$11</f>
        <v>0</v>
      </c>
    </row>
    <row r="179" spans="2:3" hidden="1" x14ac:dyDescent="0.2">
      <c r="B179" s="112">
        <f t="shared" si="0"/>
        <v>2056</v>
      </c>
      <c r="C179" s="113">
        <f>[2]С2.5!$AO$11</f>
        <v>0</v>
      </c>
    </row>
    <row r="180" spans="2:3" hidden="1" x14ac:dyDescent="0.2">
      <c r="B180" s="112">
        <f t="shared" si="0"/>
        <v>2057</v>
      </c>
      <c r="C180" s="113">
        <f>[2]С2.5!$AP$11</f>
        <v>0</v>
      </c>
    </row>
    <row r="181" spans="2:3" hidden="1" x14ac:dyDescent="0.2">
      <c r="B181" s="112">
        <f t="shared" si="0"/>
        <v>2058</v>
      </c>
      <c r="C181" s="113">
        <f>[2]С2.5!$AQ$11</f>
        <v>0</v>
      </c>
    </row>
    <row r="182" spans="2:3" hidden="1" x14ac:dyDescent="0.2">
      <c r="B182" s="112">
        <f t="shared" si="0"/>
        <v>2059</v>
      </c>
      <c r="C182" s="113">
        <f>[2]С2.5!$AR$11</f>
        <v>0</v>
      </c>
    </row>
    <row r="183" spans="2:3" hidden="1" x14ac:dyDescent="0.2">
      <c r="B183" s="112">
        <f t="shared" si="0"/>
        <v>2060</v>
      </c>
      <c r="C183" s="113">
        <f>[2]С2.5!$AS$11</f>
        <v>0</v>
      </c>
    </row>
    <row r="184" spans="2:3" hidden="1" x14ac:dyDescent="0.2">
      <c r="B184" s="112">
        <f t="shared" si="0"/>
        <v>2061</v>
      </c>
      <c r="C184" s="113">
        <f>[2]С2.5!$AT$11</f>
        <v>0</v>
      </c>
    </row>
    <row r="185" spans="2:3" hidden="1" x14ac:dyDescent="0.2">
      <c r="B185" s="112">
        <f t="shared" si="0"/>
        <v>2062</v>
      </c>
      <c r="C185" s="113">
        <f>[2]С2.5!$AU$11</f>
        <v>0</v>
      </c>
    </row>
    <row r="186" spans="2:3" hidden="1" x14ac:dyDescent="0.2">
      <c r="B186" s="112">
        <f t="shared" si="0"/>
        <v>2063</v>
      </c>
      <c r="C186" s="113">
        <f>[2]С2.5!$AV$11</f>
        <v>0</v>
      </c>
    </row>
    <row r="187" spans="2:3" hidden="1" x14ac:dyDescent="0.2">
      <c r="B187" s="112">
        <f t="shared" si="0"/>
        <v>2064</v>
      </c>
      <c r="C187" s="113">
        <f>[2]С2.5!$AW$11</f>
        <v>0</v>
      </c>
    </row>
    <row r="188" spans="2:3" hidden="1" x14ac:dyDescent="0.2">
      <c r="B188" s="112">
        <f t="shared" si="0"/>
        <v>2065</v>
      </c>
      <c r="C188" s="113">
        <f>[2]С2.5!$AX$11</f>
        <v>0</v>
      </c>
    </row>
    <row r="189" spans="2:3" hidden="1" x14ac:dyDescent="0.2">
      <c r="B189" s="112">
        <f t="shared" si="0"/>
        <v>2066</v>
      </c>
      <c r="C189" s="113">
        <f>[2]С2.5!$AY$11</f>
        <v>0</v>
      </c>
    </row>
    <row r="190" spans="2:3" hidden="1" x14ac:dyDescent="0.2">
      <c r="B190" s="112">
        <f t="shared" si="0"/>
        <v>2067</v>
      </c>
      <c r="C190" s="113">
        <f>[2]С2.5!$AZ$11</f>
        <v>0</v>
      </c>
    </row>
    <row r="191" spans="2:3" hidden="1" x14ac:dyDescent="0.2">
      <c r="B191" s="112">
        <f t="shared" si="0"/>
        <v>2068</v>
      </c>
      <c r="C191" s="113">
        <f>[2]С2.5!$BA$11</f>
        <v>0</v>
      </c>
    </row>
    <row r="192" spans="2:3" hidden="1" x14ac:dyDescent="0.2">
      <c r="B192" s="112">
        <f t="shared" si="0"/>
        <v>2069</v>
      </c>
      <c r="C192" s="113">
        <f>[2]С2.5!$BB$11</f>
        <v>0</v>
      </c>
    </row>
    <row r="193" spans="2:3" hidden="1" x14ac:dyDescent="0.2">
      <c r="B193" s="112">
        <f t="shared" si="0"/>
        <v>2070</v>
      </c>
      <c r="C193" s="113">
        <f>[2]С2.5!$BC$11</f>
        <v>0</v>
      </c>
    </row>
    <row r="194" spans="2:3" hidden="1" x14ac:dyDescent="0.2">
      <c r="B194" s="112">
        <f t="shared" si="0"/>
        <v>2071</v>
      </c>
      <c r="C194" s="113">
        <f>[2]С2.5!$BD$11</f>
        <v>0</v>
      </c>
    </row>
    <row r="195" spans="2:3" hidden="1" x14ac:dyDescent="0.2">
      <c r="B195" s="112">
        <f t="shared" si="0"/>
        <v>2072</v>
      </c>
      <c r="C195" s="113">
        <f>[2]С2.5!$BE$11</f>
        <v>0</v>
      </c>
    </row>
    <row r="196" spans="2:3" hidden="1" x14ac:dyDescent="0.2">
      <c r="B196" s="112">
        <f t="shared" si="0"/>
        <v>2073</v>
      </c>
      <c r="C196" s="113">
        <f>[2]С2.5!$BF$11</f>
        <v>0</v>
      </c>
    </row>
    <row r="197" spans="2:3" hidden="1" x14ac:dyDescent="0.2">
      <c r="B197" s="112">
        <f t="shared" si="0"/>
        <v>2074</v>
      </c>
      <c r="C197" s="113">
        <f>[2]С2.5!$BG$11</f>
        <v>0</v>
      </c>
    </row>
    <row r="198" spans="2:3" hidden="1" x14ac:dyDescent="0.2">
      <c r="B198" s="112">
        <f t="shared" si="0"/>
        <v>2075</v>
      </c>
      <c r="C198" s="113">
        <f>[2]С2.5!$BH$11</f>
        <v>0</v>
      </c>
    </row>
    <row r="199" spans="2:3" hidden="1" x14ac:dyDescent="0.2">
      <c r="B199" s="112">
        <f t="shared" si="0"/>
        <v>2076</v>
      </c>
      <c r="C199" s="113">
        <f>[2]С2.5!$BI$11</f>
        <v>0</v>
      </c>
    </row>
    <row r="200" spans="2:3" hidden="1" x14ac:dyDescent="0.2">
      <c r="B200" s="112">
        <f t="shared" si="0"/>
        <v>2077</v>
      </c>
      <c r="C200" s="113">
        <f>[2]С2.5!$BJ$11</f>
        <v>0</v>
      </c>
    </row>
    <row r="201" spans="2:3" hidden="1" x14ac:dyDescent="0.2">
      <c r="B201" s="112">
        <f t="shared" si="0"/>
        <v>2078</v>
      </c>
      <c r="C201" s="113">
        <f>[2]С2.5!$BK$11</f>
        <v>0</v>
      </c>
    </row>
    <row r="202" spans="2:3" hidden="1" x14ac:dyDescent="0.2">
      <c r="B202" s="112">
        <f t="shared" si="0"/>
        <v>2079</v>
      </c>
      <c r="C202" s="113">
        <f>[2]С2.5!$BL$11</f>
        <v>0</v>
      </c>
    </row>
    <row r="203" spans="2:3" hidden="1" x14ac:dyDescent="0.2">
      <c r="B203" s="112">
        <f t="shared" si="0"/>
        <v>2080</v>
      </c>
      <c r="C203" s="113">
        <f>[2]С2.5!$BM$11</f>
        <v>0</v>
      </c>
    </row>
    <row r="204" spans="2:3" hidden="1" x14ac:dyDescent="0.2">
      <c r="B204" s="112">
        <f t="shared" si="0"/>
        <v>2081</v>
      </c>
      <c r="C204" s="113">
        <f>[2]С2.5!$BN$11</f>
        <v>0</v>
      </c>
    </row>
    <row r="205" spans="2:3" hidden="1" x14ac:dyDescent="0.2">
      <c r="B205" s="112">
        <f t="shared" si="0"/>
        <v>2082</v>
      </c>
      <c r="C205" s="113">
        <f>[2]С2.5!$BO$11</f>
        <v>0</v>
      </c>
    </row>
    <row r="206" spans="2:3" hidden="1" x14ac:dyDescent="0.2">
      <c r="B206" s="112">
        <f t="shared" si="0"/>
        <v>2083</v>
      </c>
      <c r="C206" s="113">
        <f>[2]С2.5!$BP$11</f>
        <v>0</v>
      </c>
    </row>
    <row r="207" spans="2:3" hidden="1" x14ac:dyDescent="0.2">
      <c r="B207" s="112">
        <f t="shared" si="0"/>
        <v>2084</v>
      </c>
      <c r="C207" s="113">
        <f>[2]С2.5!$BQ$11</f>
        <v>0</v>
      </c>
    </row>
    <row r="208" spans="2:3" hidden="1" x14ac:dyDescent="0.2">
      <c r="B208" s="112">
        <f t="shared" si="0"/>
        <v>2085</v>
      </c>
      <c r="C208" s="113">
        <f>[2]С2.5!$BR$11</f>
        <v>0</v>
      </c>
    </row>
    <row r="209" spans="2:3" hidden="1" x14ac:dyDescent="0.2">
      <c r="B209" s="112">
        <f t="shared" ref="B209:B223" si="1">B208+1</f>
        <v>2086</v>
      </c>
      <c r="C209" s="113">
        <f>[2]С2.5!$BS$11</f>
        <v>0</v>
      </c>
    </row>
    <row r="210" spans="2:3" hidden="1" x14ac:dyDescent="0.2">
      <c r="B210" s="112">
        <f t="shared" si="1"/>
        <v>2087</v>
      </c>
      <c r="C210" s="113">
        <f>[2]С2.5!$BT$11</f>
        <v>0</v>
      </c>
    </row>
    <row r="211" spans="2:3" hidden="1" x14ac:dyDescent="0.2">
      <c r="B211" s="112">
        <f t="shared" si="1"/>
        <v>2088</v>
      </c>
      <c r="C211" s="113">
        <f>[2]С2.5!$BU$11</f>
        <v>0</v>
      </c>
    </row>
    <row r="212" spans="2:3" hidden="1" x14ac:dyDescent="0.2">
      <c r="B212" s="112">
        <f t="shared" si="1"/>
        <v>2089</v>
      </c>
      <c r="C212" s="113">
        <f>[2]С2.5!$BV$11</f>
        <v>0</v>
      </c>
    </row>
    <row r="213" spans="2:3" hidden="1" x14ac:dyDescent="0.2">
      <c r="B213" s="112">
        <f t="shared" si="1"/>
        <v>2090</v>
      </c>
      <c r="C213" s="113">
        <f>[2]С2.5!$BW$11</f>
        <v>0</v>
      </c>
    </row>
    <row r="214" spans="2:3" hidden="1" x14ac:dyDescent="0.2">
      <c r="B214" s="112">
        <f t="shared" si="1"/>
        <v>2091</v>
      </c>
      <c r="C214" s="113">
        <f>[2]С2.5!$BX$11</f>
        <v>0</v>
      </c>
    </row>
    <row r="215" spans="2:3" hidden="1" x14ac:dyDescent="0.2">
      <c r="B215" s="112">
        <f t="shared" si="1"/>
        <v>2092</v>
      </c>
      <c r="C215" s="113">
        <f>[2]С2.5!$BY$11</f>
        <v>0</v>
      </c>
    </row>
    <row r="216" spans="2:3" hidden="1" x14ac:dyDescent="0.2">
      <c r="B216" s="112">
        <f t="shared" si="1"/>
        <v>2093</v>
      </c>
      <c r="C216" s="113">
        <f>[2]С2.5!$BZ$11</f>
        <v>0</v>
      </c>
    </row>
    <row r="217" spans="2:3" hidden="1" x14ac:dyDescent="0.2">
      <c r="B217" s="112">
        <f t="shared" si="1"/>
        <v>2094</v>
      </c>
      <c r="C217" s="113">
        <f>[2]С2.5!$CA$11</f>
        <v>0</v>
      </c>
    </row>
    <row r="218" spans="2:3" hidden="1" x14ac:dyDescent="0.2">
      <c r="B218" s="112">
        <f t="shared" si="1"/>
        <v>2095</v>
      </c>
      <c r="C218" s="113">
        <f>[2]С2.5!$CB$11</f>
        <v>0</v>
      </c>
    </row>
    <row r="219" spans="2:3" hidden="1" x14ac:dyDescent="0.2">
      <c r="B219" s="112">
        <f t="shared" si="1"/>
        <v>2096</v>
      </c>
      <c r="C219" s="113">
        <f>[2]С2.5!$CC$11</f>
        <v>0</v>
      </c>
    </row>
    <row r="220" spans="2:3" hidden="1" x14ac:dyDescent="0.2">
      <c r="B220" s="112">
        <f t="shared" si="1"/>
        <v>2097</v>
      </c>
      <c r="C220" s="113">
        <f>[2]С2.5!$CD$11</f>
        <v>0</v>
      </c>
    </row>
    <row r="221" spans="2:3" hidden="1" x14ac:dyDescent="0.2">
      <c r="B221" s="112">
        <f t="shared" si="1"/>
        <v>2098</v>
      </c>
      <c r="C221" s="113">
        <f>[2]С2.5!$CE$11</f>
        <v>0</v>
      </c>
    </row>
    <row r="222" spans="2:3" hidden="1" x14ac:dyDescent="0.2">
      <c r="B222" s="112">
        <f t="shared" si="1"/>
        <v>2099</v>
      </c>
      <c r="C222" s="113">
        <f>[2]С2.5!$CF$11</f>
        <v>0</v>
      </c>
    </row>
    <row r="223" spans="2:3" ht="13.5" hidden="1" thickBot="1" x14ac:dyDescent="0.25">
      <c r="B223" s="114">
        <f t="shared" si="1"/>
        <v>2100</v>
      </c>
      <c r="C223" s="115">
        <f>[2]С2.5!$CG$11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1" customWidth="1"/>
    <col min="2" max="2" width="100.5703125" style="1" customWidth="1"/>
    <col min="3" max="3" width="20.85546875" style="2"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tr">
        <f>[3]И1!D13</f>
        <v>Субъект Российской Федерации</v>
      </c>
      <c r="C4" s="10" t="str">
        <f>[3]И1!E13</f>
        <v>Новосибирская область</v>
      </c>
    </row>
    <row r="5" spans="1:3" ht="38.25" x14ac:dyDescent="0.2">
      <c r="A5" s="8"/>
      <c r="B5" s="9" t="str">
        <f>[3]И1!D14</f>
        <v>Тип муниципального образования (выберите из списка)</v>
      </c>
      <c r="C5" s="10" t="str">
        <f>[3]И1!E14</f>
        <v>село Новотроицк, Северный муниципальный район</v>
      </c>
    </row>
    <row r="6" spans="1:3" x14ac:dyDescent="0.2">
      <c r="A6" s="8"/>
      <c r="B6" s="9" t="str">
        <f>IF([3]И1!E15="","",[3]И1!D15)</f>
        <v/>
      </c>
      <c r="C6" s="10" t="str">
        <f>IF([3]И1!E15="","",[3]И1!E15)</f>
        <v/>
      </c>
    </row>
    <row r="7" spans="1:3" x14ac:dyDescent="0.2">
      <c r="A7" s="8"/>
      <c r="B7" s="9" t="str">
        <f>[3]И1!D16</f>
        <v>Код ОКТМО</v>
      </c>
      <c r="C7" s="11" t="str">
        <f>[3]И1!E16</f>
        <v>50644413101</v>
      </c>
    </row>
    <row r="8" spans="1:3" x14ac:dyDescent="0.2">
      <c r="A8" s="8"/>
      <c r="B8" s="12" t="str">
        <f>[3]И1!D17</f>
        <v>Система теплоснабжения</v>
      </c>
      <c r="C8" s="13">
        <f>[3]И1!E17</f>
        <v>0</v>
      </c>
    </row>
    <row r="9" spans="1:3" x14ac:dyDescent="0.2">
      <c r="A9" s="8"/>
      <c r="B9" s="9" t="str">
        <f>[3]И1!D8</f>
        <v>Период регулирования (i)-й</v>
      </c>
      <c r="C9" s="14">
        <f>[3]И1!E8</f>
        <v>2025</v>
      </c>
    </row>
    <row r="10" spans="1:3" x14ac:dyDescent="0.2">
      <c r="A10" s="8"/>
      <c r="B10" s="9" t="str">
        <f>[3]И1!D9</f>
        <v>Период регулирования (i-1)-й</v>
      </c>
      <c r="C10" s="14">
        <f>[3]И1!E9</f>
        <v>2024</v>
      </c>
    </row>
    <row r="11" spans="1:3" x14ac:dyDescent="0.2">
      <c r="A11" s="8"/>
      <c r="B11" s="9" t="str">
        <f>[3]И1!D10</f>
        <v>Период регулирования (i-2)-й</v>
      </c>
      <c r="C11" s="14">
        <f>[3]И1!E10</f>
        <v>2023</v>
      </c>
    </row>
    <row r="12" spans="1:3" x14ac:dyDescent="0.2">
      <c r="A12" s="8"/>
      <c r="B12" s="9" t="str">
        <f>[3]И1!D11</f>
        <v>Базовый год (б)</v>
      </c>
      <c r="C12" s="14">
        <f>[3]И1!E11</f>
        <v>2019</v>
      </c>
    </row>
    <row r="13" spans="1:3" ht="38.25" x14ac:dyDescent="0.2">
      <c r="A13" s="8"/>
      <c r="B13" s="9" t="str">
        <f>[3]И1!D18</f>
        <v>Вид топлива, использование которого преобладает в системе теплоснабжения</v>
      </c>
      <c r="C13" s="15" t="str">
        <f>[3]С1.1!E13</f>
        <v>уголь (вид угля не указан в топливном балансе)</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f>SUM(C18:C22)</f>
        <v>5795.7938520354237</v>
      </c>
    </row>
    <row r="18" spans="1:3" ht="42.75" x14ac:dyDescent="0.2">
      <c r="A18" s="22" t="s">
        <v>22</v>
      </c>
      <c r="B18" s="25" t="s">
        <v>245</v>
      </c>
      <c r="C18" s="26">
        <f>[3]С1!F12</f>
        <v>1231.0004189894119</v>
      </c>
    </row>
    <row r="19" spans="1:3" ht="42.75" x14ac:dyDescent="0.2">
      <c r="A19" s="22" t="s">
        <v>24</v>
      </c>
      <c r="B19" s="25" t="s">
        <v>246</v>
      </c>
      <c r="C19" s="26">
        <f>[3]С2!F12</f>
        <v>3019.0060520578481</v>
      </c>
    </row>
    <row r="20" spans="1:3" ht="30" x14ac:dyDescent="0.2">
      <c r="A20" s="22" t="s">
        <v>26</v>
      </c>
      <c r="B20" s="25" t="s">
        <v>247</v>
      </c>
      <c r="C20" s="26">
        <f>[3]С3!F12</f>
        <v>903.581328618258</v>
      </c>
    </row>
    <row r="21" spans="1:3" ht="42.75" x14ac:dyDescent="0.2">
      <c r="A21" s="22" t="s">
        <v>28</v>
      </c>
      <c r="B21" s="25" t="s">
        <v>248</v>
      </c>
      <c r="C21" s="26">
        <f>[3]С4!F12</f>
        <v>528.56303566332792</v>
      </c>
    </row>
    <row r="22" spans="1:3" ht="30" x14ac:dyDescent="0.2">
      <c r="A22" s="22" t="s">
        <v>30</v>
      </c>
      <c r="B22" s="25" t="s">
        <v>249</v>
      </c>
      <c r="C22" s="26">
        <f>[3]С5!F12</f>
        <v>113.64301670657693</v>
      </c>
    </row>
    <row r="23" spans="1:3" ht="43.5" thickBot="1" x14ac:dyDescent="0.25">
      <c r="A23" s="27" t="s">
        <v>32</v>
      </c>
      <c r="B23" s="106" t="s">
        <v>250</v>
      </c>
      <c r="C23" s="29" t="str">
        <f>[3]С6!F12</f>
        <v>-</v>
      </c>
    </row>
    <row r="24" spans="1:3" ht="13.5" thickBot="1" x14ac:dyDescent="0.25">
      <c r="A24" s="4"/>
    </row>
    <row r="25" spans="1:3" x14ac:dyDescent="0.2">
      <c r="A25" s="16" t="s">
        <v>18</v>
      </c>
      <c r="B25" s="30" t="s">
        <v>19</v>
      </c>
      <c r="C25" s="31" t="s">
        <v>20</v>
      </c>
    </row>
    <row r="26" spans="1:3" x14ac:dyDescent="0.2">
      <c r="A26" s="19">
        <v>1</v>
      </c>
      <c r="B26" s="32">
        <v>2</v>
      </c>
      <c r="C26" s="33">
        <v>3</v>
      </c>
    </row>
    <row r="27" spans="1:3" ht="39" customHeight="1" x14ac:dyDescent="0.2">
      <c r="A27" s="22">
        <v>1</v>
      </c>
      <c r="B27" s="124" t="s">
        <v>35</v>
      </c>
      <c r="C27" s="124"/>
    </row>
    <row r="28" spans="1:3" x14ac:dyDescent="0.2">
      <c r="A28" s="22" t="s">
        <v>22</v>
      </c>
      <c r="B28" s="34" t="s">
        <v>36</v>
      </c>
      <c r="C28" s="35">
        <f>[3]С1.1!E16</f>
        <v>5100</v>
      </c>
    </row>
    <row r="29" spans="1:3" ht="42.75" x14ac:dyDescent="0.2">
      <c r="A29" s="22" t="s">
        <v>24</v>
      </c>
      <c r="B29" s="34" t="s">
        <v>251</v>
      </c>
      <c r="C29" s="35">
        <f>[3]С1.1!E27</f>
        <v>4352.1083333333336</v>
      </c>
    </row>
    <row r="30" spans="1:3" ht="17.25" x14ac:dyDescent="0.2">
      <c r="A30" s="22" t="s">
        <v>26</v>
      </c>
      <c r="B30" s="34" t="s">
        <v>252</v>
      </c>
      <c r="C30" s="36">
        <f>[3]С1.1!E19</f>
        <v>1.7000000000000001E-2</v>
      </c>
    </row>
    <row r="31" spans="1:3" ht="17.25" x14ac:dyDescent="0.2">
      <c r="A31" s="22" t="s">
        <v>28</v>
      </c>
      <c r="B31" s="34" t="s">
        <v>253</v>
      </c>
      <c r="C31" s="36">
        <f>[3]С1.1!E20</f>
        <v>5.8000000000000003E-2</v>
      </c>
    </row>
    <row r="32" spans="1:3" ht="30" x14ac:dyDescent="0.2">
      <c r="A32" s="22" t="s">
        <v>30</v>
      </c>
      <c r="B32" s="37" t="s">
        <v>254</v>
      </c>
      <c r="C32" s="38">
        <f>[3]С1!F13</f>
        <v>176.4</v>
      </c>
    </row>
    <row r="33" spans="1:3" x14ac:dyDescent="0.2">
      <c r="A33" s="22" t="s">
        <v>32</v>
      </c>
      <c r="B33" s="37" t="s">
        <v>41</v>
      </c>
      <c r="C33" s="39">
        <f>[3]С1!F16</f>
        <v>7000</v>
      </c>
    </row>
    <row r="34" spans="1:3" ht="14.25" x14ac:dyDescent="0.2">
      <c r="A34" s="22" t="s">
        <v>42</v>
      </c>
      <c r="B34" s="40" t="s">
        <v>255</v>
      </c>
      <c r="C34" s="41">
        <f>[3]С1!F17</f>
        <v>0.72857142857142854</v>
      </c>
    </row>
    <row r="35" spans="1:3" ht="15.75" x14ac:dyDescent="0.2">
      <c r="A35" s="42" t="s">
        <v>44</v>
      </c>
      <c r="B35" s="43" t="s">
        <v>256</v>
      </c>
      <c r="C35" s="41">
        <f>[3]С1!F20</f>
        <v>21.588411179999994</v>
      </c>
    </row>
    <row r="36" spans="1:3" ht="15.75" x14ac:dyDescent="0.2">
      <c r="A36" s="42" t="s">
        <v>46</v>
      </c>
      <c r="B36" s="44" t="s">
        <v>257</v>
      </c>
      <c r="C36" s="41">
        <f>[3]С1!F21</f>
        <v>20.818139999999996</v>
      </c>
    </row>
    <row r="37" spans="1:3" ht="14.25" x14ac:dyDescent="0.2">
      <c r="A37" s="42" t="s">
        <v>48</v>
      </c>
      <c r="B37" s="45" t="s">
        <v>258</v>
      </c>
      <c r="C37" s="41">
        <f>[3]С1!F22</f>
        <v>1.0369999999999999</v>
      </c>
    </row>
    <row r="38" spans="1:3" ht="53.25" thickBot="1" x14ac:dyDescent="0.25">
      <c r="A38" s="27" t="s">
        <v>50</v>
      </c>
      <c r="B38" s="46" t="s">
        <v>259</v>
      </c>
      <c r="C38" s="47">
        <f>[3]С1!F23</f>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tr">
        <f>[3]С2.1!E12</f>
        <v>V</v>
      </c>
    </row>
    <row r="42" spans="1:3" ht="25.5" x14ac:dyDescent="0.2">
      <c r="A42" s="22" t="s">
        <v>57</v>
      </c>
      <c r="B42" s="34" t="s">
        <v>58</v>
      </c>
      <c r="C42" s="52" t="str">
        <f>[3]С2.1!E13</f>
        <v>6 и менее баллов</v>
      </c>
    </row>
    <row r="43" spans="1:3" ht="25.5" x14ac:dyDescent="0.2">
      <c r="A43" s="22" t="s">
        <v>60</v>
      </c>
      <c r="B43" s="34" t="s">
        <v>61</v>
      </c>
      <c r="C43" s="52" t="str">
        <f>[3]С2.1!E14</f>
        <v>до 200</v>
      </c>
    </row>
    <row r="44" spans="1:3" ht="25.5" x14ac:dyDescent="0.2">
      <c r="A44" s="22" t="s">
        <v>63</v>
      </c>
      <c r="B44" s="34" t="s">
        <v>64</v>
      </c>
      <c r="C44" s="53" t="str">
        <f>[3]С2.1!E15</f>
        <v>нет</v>
      </c>
    </row>
    <row r="45" spans="1:3" ht="30" x14ac:dyDescent="0.2">
      <c r="A45" s="22" t="s">
        <v>66</v>
      </c>
      <c r="B45" s="34" t="s">
        <v>260</v>
      </c>
      <c r="C45" s="35">
        <f>[3]С2!F18</f>
        <v>38910.02669467502</v>
      </c>
    </row>
    <row r="46" spans="1:3" ht="30" x14ac:dyDescent="0.2">
      <c r="A46" s="22" t="s">
        <v>68</v>
      </c>
      <c r="B46" s="54" t="s">
        <v>261</v>
      </c>
      <c r="C46" s="35">
        <f>IF([3]С2!F19&gt;0,[3]С2!F19,[3]С2!F20)</f>
        <v>23441.524932855718</v>
      </c>
    </row>
    <row r="47" spans="1:3" ht="25.5" x14ac:dyDescent="0.2">
      <c r="A47" s="22" t="s">
        <v>70</v>
      </c>
      <c r="B47" s="55" t="s">
        <v>71</v>
      </c>
      <c r="C47" s="35">
        <f>[3]С2.1!E19</f>
        <v>-39</v>
      </c>
    </row>
    <row r="48" spans="1:3" ht="25.5" x14ac:dyDescent="0.2">
      <c r="A48" s="22" t="s">
        <v>72</v>
      </c>
      <c r="B48" s="55" t="s">
        <v>73</v>
      </c>
      <c r="C48" s="35" t="str">
        <f>[3]С2.1!E22</f>
        <v>нет</v>
      </c>
    </row>
    <row r="49" spans="1:3" ht="38.25" x14ac:dyDescent="0.2">
      <c r="A49" s="22" t="s">
        <v>74</v>
      </c>
      <c r="B49" s="56" t="s">
        <v>262</v>
      </c>
      <c r="C49" s="35">
        <f>[3]С2.2!E10</f>
        <v>1287</v>
      </c>
    </row>
    <row r="50" spans="1:3" ht="25.5" x14ac:dyDescent="0.2">
      <c r="A50" s="22" t="s">
        <v>76</v>
      </c>
      <c r="B50" s="57" t="s">
        <v>263</v>
      </c>
      <c r="C50" s="35">
        <f>[3]С2.2!E12</f>
        <v>5.97</v>
      </c>
    </row>
    <row r="51" spans="1:3" ht="52.5" x14ac:dyDescent="0.2">
      <c r="A51" s="22" t="s">
        <v>78</v>
      </c>
      <c r="B51" s="58" t="s">
        <v>264</v>
      </c>
      <c r="C51" s="35">
        <f>[3]С2.2!E13</f>
        <v>1</v>
      </c>
    </row>
    <row r="52" spans="1:3" ht="27.75" x14ac:dyDescent="0.2">
      <c r="A52" s="22" t="s">
        <v>80</v>
      </c>
      <c r="B52" s="57" t="s">
        <v>265</v>
      </c>
      <c r="C52" s="35">
        <f>[3]С2.2!E14</f>
        <v>12104</v>
      </c>
    </row>
    <row r="53" spans="1:3" ht="25.5" x14ac:dyDescent="0.2">
      <c r="A53" s="22" t="s">
        <v>82</v>
      </c>
      <c r="B53" s="58" t="s">
        <v>266</v>
      </c>
      <c r="C53" s="36">
        <f>[3]С2.2!E15</f>
        <v>4.8000000000000001E-2</v>
      </c>
    </row>
    <row r="54" spans="1:3" x14ac:dyDescent="0.2">
      <c r="A54" s="22" t="s">
        <v>84</v>
      </c>
      <c r="B54" s="58" t="s">
        <v>267</v>
      </c>
      <c r="C54" s="35">
        <f>[3]С2.2!E16</f>
        <v>1</v>
      </c>
    </row>
    <row r="55" spans="1:3" ht="15.75" x14ac:dyDescent="0.2">
      <c r="A55" s="22" t="s">
        <v>86</v>
      </c>
      <c r="B55" s="59" t="s">
        <v>268</v>
      </c>
      <c r="C55" s="35">
        <f>[3]С2!F21</f>
        <v>1</v>
      </c>
    </row>
    <row r="56" spans="1:3" ht="30" x14ac:dyDescent="0.2">
      <c r="A56" s="60" t="s">
        <v>88</v>
      </c>
      <c r="B56" s="34" t="s">
        <v>269</v>
      </c>
      <c r="C56" s="35">
        <f>[3]С2!F13</f>
        <v>201692.04967554673</v>
      </c>
    </row>
    <row r="57" spans="1:3" ht="30" x14ac:dyDescent="0.2">
      <c r="A57" s="60" t="s">
        <v>90</v>
      </c>
      <c r="B57" s="59" t="s">
        <v>270</v>
      </c>
      <c r="C57" s="35">
        <f>[3]С2!F14</f>
        <v>113455</v>
      </c>
    </row>
    <row r="58" spans="1:3" ht="15.75" x14ac:dyDescent="0.2">
      <c r="A58" s="60" t="s">
        <v>92</v>
      </c>
      <c r="B58" s="61" t="s">
        <v>271</v>
      </c>
      <c r="C58" s="41">
        <f>[3]С2!F15</f>
        <v>1.071</v>
      </c>
    </row>
    <row r="59" spans="1:3" ht="15.75" x14ac:dyDescent="0.2">
      <c r="A59" s="60" t="s">
        <v>94</v>
      </c>
      <c r="B59" s="61" t="s">
        <v>272</v>
      </c>
      <c r="C59" s="41">
        <f>[3]С2!F16</f>
        <v>1</v>
      </c>
    </row>
    <row r="60" spans="1:3" ht="17.25" x14ac:dyDescent="0.2">
      <c r="A60" s="60" t="s">
        <v>96</v>
      </c>
      <c r="B60" s="59" t="s">
        <v>273</v>
      </c>
      <c r="C60" s="35">
        <f>[3]С2!F17</f>
        <v>1</v>
      </c>
    </row>
    <row r="61" spans="1:3" s="64" customFormat="1" ht="14.25" x14ac:dyDescent="0.2">
      <c r="A61" s="60" t="s">
        <v>98</v>
      </c>
      <c r="B61" s="62" t="s">
        <v>274</v>
      </c>
      <c r="C61" s="63">
        <f>[3]С2!F33</f>
        <v>10</v>
      </c>
    </row>
    <row r="62" spans="1:3" ht="30" x14ac:dyDescent="0.2">
      <c r="A62" s="60" t="s">
        <v>100</v>
      </c>
      <c r="B62" s="65" t="s">
        <v>275</v>
      </c>
      <c r="C62" s="35">
        <f>[3]С2!F26</f>
        <v>933.15998692308699</v>
      </c>
    </row>
    <row r="63" spans="1:3" ht="17.25" x14ac:dyDescent="0.2">
      <c r="A63" s="60" t="s">
        <v>102</v>
      </c>
      <c r="B63" s="54" t="s">
        <v>276</v>
      </c>
      <c r="C63" s="35">
        <f>[3]С2!F27</f>
        <v>0.13385393699999998</v>
      </c>
    </row>
    <row r="64" spans="1:3" ht="17.25" x14ac:dyDescent="0.2">
      <c r="A64" s="60" t="s">
        <v>104</v>
      </c>
      <c r="B64" s="59" t="s">
        <v>277</v>
      </c>
      <c r="C64" s="63">
        <f>[3]С2!F28</f>
        <v>4200</v>
      </c>
    </row>
    <row r="65" spans="1:3" ht="42.75" x14ac:dyDescent="0.2">
      <c r="A65" s="60" t="s">
        <v>106</v>
      </c>
      <c r="B65" s="34" t="s">
        <v>278</v>
      </c>
      <c r="C65" s="35">
        <f>[3]С2!F22</f>
        <v>42890.921752741691</v>
      </c>
    </row>
    <row r="66" spans="1:3" ht="30" x14ac:dyDescent="0.2">
      <c r="A66" s="60" t="s">
        <v>108</v>
      </c>
      <c r="B66" s="61" t="s">
        <v>279</v>
      </c>
      <c r="C66" s="35">
        <f>[3]С2!F23</f>
        <v>1990</v>
      </c>
    </row>
    <row r="67" spans="1:3" ht="30" x14ac:dyDescent="0.2">
      <c r="A67" s="60" t="s">
        <v>110</v>
      </c>
      <c r="B67" s="54" t="s">
        <v>280</v>
      </c>
      <c r="C67" s="35">
        <f>[3]С2.1!E27</f>
        <v>14307.876789999998</v>
      </c>
    </row>
    <row r="68" spans="1:3" ht="38.25" x14ac:dyDescent="0.2">
      <c r="A68" s="60" t="s">
        <v>112</v>
      </c>
      <c r="B68" s="66" t="s">
        <v>113</v>
      </c>
      <c r="C68" s="53">
        <f>[3]С2.3!E21</f>
        <v>0</v>
      </c>
    </row>
    <row r="69" spans="1:3" ht="25.5" x14ac:dyDescent="0.2">
      <c r="A69" s="60" t="s">
        <v>114</v>
      </c>
      <c r="B69" s="67" t="s">
        <v>115</v>
      </c>
      <c r="C69" s="68">
        <f>[3]С2.3!E11</f>
        <v>9.89</v>
      </c>
    </row>
    <row r="70" spans="1:3" ht="25.5" x14ac:dyDescent="0.2">
      <c r="A70" s="60" t="s">
        <v>116</v>
      </c>
      <c r="B70" s="67" t="s">
        <v>117</v>
      </c>
      <c r="C70" s="63">
        <f>[3]С2.3!E13</f>
        <v>300</v>
      </c>
    </row>
    <row r="71" spans="1:3" ht="25.5" x14ac:dyDescent="0.2">
      <c r="A71" s="60" t="s">
        <v>118</v>
      </c>
      <c r="B71" s="66" t="s">
        <v>119</v>
      </c>
      <c r="C71" s="69">
        <f>IF([3]С2.3!E22&gt;0,[3]С2.3!E22,[3]С2.3!E14)</f>
        <v>61211</v>
      </c>
    </row>
    <row r="72" spans="1:3" ht="38.25" x14ac:dyDescent="0.2">
      <c r="A72" s="60" t="s">
        <v>120</v>
      </c>
      <c r="B72" s="66" t="s">
        <v>121</v>
      </c>
      <c r="C72" s="69">
        <f>IF([3]С2.3!E23&gt;0,[3]С2.3!E23,[3]С2.3!E15)</f>
        <v>45675</v>
      </c>
    </row>
    <row r="73" spans="1:3" ht="30" x14ac:dyDescent="0.2">
      <c r="A73" s="60" t="s">
        <v>122</v>
      </c>
      <c r="B73" s="54" t="s">
        <v>281</v>
      </c>
      <c r="C73" s="35">
        <f>[3]С2.1!E28</f>
        <v>9541.9567200000001</v>
      </c>
    </row>
    <row r="74" spans="1:3" ht="38.25" x14ac:dyDescent="0.2">
      <c r="A74" s="60" t="s">
        <v>124</v>
      </c>
      <c r="B74" s="66" t="s">
        <v>125</v>
      </c>
      <c r="C74" s="53">
        <f>[3]С2.3!E25</f>
        <v>0</v>
      </c>
    </row>
    <row r="75" spans="1:3" ht="25.5" x14ac:dyDescent="0.2">
      <c r="A75" s="60" t="s">
        <v>126</v>
      </c>
      <c r="B75" s="67" t="s">
        <v>127</v>
      </c>
      <c r="C75" s="68">
        <f>[3]С2.3!E12</f>
        <v>0.56000000000000005</v>
      </c>
    </row>
    <row r="76" spans="1:3" ht="25.5" x14ac:dyDescent="0.2">
      <c r="A76" s="60" t="s">
        <v>128</v>
      </c>
      <c r="B76" s="67" t="s">
        <v>117</v>
      </c>
      <c r="C76" s="63">
        <f>[3]С2.3!E13</f>
        <v>300</v>
      </c>
    </row>
    <row r="77" spans="1:3" ht="25.5" x14ac:dyDescent="0.2">
      <c r="A77" s="60" t="s">
        <v>129</v>
      </c>
      <c r="B77" s="70" t="s">
        <v>130</v>
      </c>
      <c r="C77" s="69">
        <f>IF([3]С2.3!E26&gt;0,[3]С2.3!E26,[3]С2.3!E16)</f>
        <v>65637</v>
      </c>
    </row>
    <row r="78" spans="1:3" ht="38.25" x14ac:dyDescent="0.2">
      <c r="A78" s="60" t="s">
        <v>131</v>
      </c>
      <c r="B78" s="70" t="s">
        <v>132</v>
      </c>
      <c r="C78" s="69">
        <f>IF([3]С2.3!E27&gt;0,[3]С2.3!E27,[3]С2.3!E17)</f>
        <v>31684</v>
      </c>
    </row>
    <row r="79" spans="1:3" ht="17.25" x14ac:dyDescent="0.2">
      <c r="A79" s="60" t="s">
        <v>133</v>
      </c>
      <c r="B79" s="34" t="s">
        <v>282</v>
      </c>
      <c r="C79" s="36">
        <f>[3]С2!F29</f>
        <v>0.17804631770487722</v>
      </c>
    </row>
    <row r="80" spans="1:3" ht="30" x14ac:dyDescent="0.2">
      <c r="A80" s="60" t="s">
        <v>135</v>
      </c>
      <c r="B80" s="54" t="s">
        <v>283</v>
      </c>
      <c r="C80" s="71">
        <f>[3]С2!F30</f>
        <v>0.1652189781021898</v>
      </c>
    </row>
    <row r="81" spans="1:3" ht="17.25" x14ac:dyDescent="0.2">
      <c r="A81" s="60" t="s">
        <v>137</v>
      </c>
      <c r="B81" s="72" t="s">
        <v>284</v>
      </c>
      <c r="C81" s="36">
        <f>[3]С2!F31</f>
        <v>0.13880000000000001</v>
      </c>
    </row>
    <row r="82" spans="1:3" s="64" customFormat="1" ht="18" thickBot="1" x14ac:dyDescent="0.25">
      <c r="A82" s="73" t="s">
        <v>139</v>
      </c>
      <c r="B82" s="74" t="s">
        <v>285</v>
      </c>
      <c r="C82" s="75">
        <f>[3]С2!F32</f>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30" x14ac:dyDescent="0.2">
      <c r="A85" s="78" t="s">
        <v>143</v>
      </c>
      <c r="B85" s="34" t="s">
        <v>286</v>
      </c>
      <c r="C85" s="35">
        <f>[3]С3!F14</f>
        <v>14650.185814796665</v>
      </c>
    </row>
    <row r="86" spans="1:3" s="64" customFormat="1" ht="42.75" x14ac:dyDescent="0.2">
      <c r="A86" s="78" t="s">
        <v>145</v>
      </c>
      <c r="B86" s="54" t="s">
        <v>287</v>
      </c>
      <c r="C86" s="79">
        <f>[3]С3!F15</f>
        <v>0.25</v>
      </c>
    </row>
    <row r="87" spans="1:3" s="64" customFormat="1" ht="14.25" x14ac:dyDescent="0.2">
      <c r="A87" s="78" t="s">
        <v>147</v>
      </c>
      <c r="B87" s="80" t="s">
        <v>288</v>
      </c>
      <c r="C87" s="63">
        <f>[3]С3!F18</f>
        <v>15</v>
      </c>
    </row>
    <row r="88" spans="1:3" s="64" customFormat="1" ht="17.25" x14ac:dyDescent="0.2">
      <c r="A88" s="78" t="s">
        <v>149</v>
      </c>
      <c r="B88" s="34" t="s">
        <v>289</v>
      </c>
      <c r="C88" s="35">
        <f>[3]С3!F19</f>
        <v>4157.8973058034635</v>
      </c>
    </row>
    <row r="89" spans="1:3" s="64" customFormat="1" ht="55.5" x14ac:dyDescent="0.2">
      <c r="A89" s="78" t="s">
        <v>151</v>
      </c>
      <c r="B89" s="54" t="s">
        <v>290</v>
      </c>
      <c r="C89" s="81">
        <f>[3]С3!F20</f>
        <v>2.1999999999999999E-2</v>
      </c>
    </row>
    <row r="90" spans="1:3" s="64" customFormat="1" ht="14.25" x14ac:dyDescent="0.2">
      <c r="A90" s="78" t="s">
        <v>153</v>
      </c>
      <c r="B90" s="59" t="s">
        <v>274</v>
      </c>
      <c r="C90" s="63">
        <f>[3]С3!F21</f>
        <v>10</v>
      </c>
    </row>
    <row r="91" spans="1:3" s="64" customFormat="1" ht="17.25" x14ac:dyDescent="0.2">
      <c r="A91" s="78" t="s">
        <v>154</v>
      </c>
      <c r="B91" s="34" t="s">
        <v>291</v>
      </c>
      <c r="C91" s="35">
        <f>[3]С3!F22</f>
        <v>2.7994799607692609</v>
      </c>
    </row>
    <row r="92" spans="1:3" s="64" customFormat="1" ht="55.5" x14ac:dyDescent="0.2">
      <c r="A92" s="78" t="s">
        <v>156</v>
      </c>
      <c r="B92" s="54" t="s">
        <v>292</v>
      </c>
      <c r="C92" s="81">
        <f>[3]С3!F23</f>
        <v>3.0000000000000001E-3</v>
      </c>
    </row>
    <row r="93" spans="1:3" s="64" customFormat="1" ht="27.75" thickBot="1" x14ac:dyDescent="0.25">
      <c r="A93" s="82" t="s">
        <v>158</v>
      </c>
      <c r="B93" s="83" t="s">
        <v>293</v>
      </c>
      <c r="C93" s="84">
        <f>[3]С3!F24</f>
        <v>933.15998692308699</v>
      </c>
    </row>
    <row r="94" spans="1:3" ht="13.5" thickBot="1" x14ac:dyDescent="0.25">
      <c r="A94" s="48"/>
      <c r="B94" s="76"/>
      <c r="C94" s="15"/>
    </row>
    <row r="95" spans="1:3" ht="30" customHeight="1" x14ac:dyDescent="0.2">
      <c r="A95" s="85" t="s">
        <v>159</v>
      </c>
      <c r="B95" s="119" t="s">
        <v>160</v>
      </c>
      <c r="C95" s="119"/>
    </row>
    <row r="96" spans="1:3" ht="30" x14ac:dyDescent="0.2">
      <c r="A96" s="60" t="s">
        <v>161</v>
      </c>
      <c r="B96" s="34" t="s">
        <v>294</v>
      </c>
      <c r="C96" s="35">
        <f>[3]С4!F16</f>
        <v>1652.5</v>
      </c>
    </row>
    <row r="97" spans="1:3" ht="30" x14ac:dyDescent="0.2">
      <c r="A97" s="60" t="s">
        <v>163</v>
      </c>
      <c r="B97" s="59" t="s">
        <v>295</v>
      </c>
      <c r="C97" s="35">
        <f>[3]С4!F17</f>
        <v>73547</v>
      </c>
    </row>
    <row r="98" spans="1:3" ht="17.25" x14ac:dyDescent="0.2">
      <c r="A98" s="60" t="s">
        <v>165</v>
      </c>
      <c r="B98" s="59" t="s">
        <v>296</v>
      </c>
      <c r="C98" s="41">
        <f>[3]С4!F18</f>
        <v>0.02</v>
      </c>
    </row>
    <row r="99" spans="1:3" ht="30" x14ac:dyDescent="0.2">
      <c r="A99" s="60" t="s">
        <v>167</v>
      </c>
      <c r="B99" s="59" t="s">
        <v>297</v>
      </c>
      <c r="C99" s="35">
        <f>[3]С4!F19</f>
        <v>12104</v>
      </c>
    </row>
    <row r="100" spans="1:3" ht="31.5" x14ac:dyDescent="0.2">
      <c r="A100" s="60" t="s">
        <v>169</v>
      </c>
      <c r="B100" s="59" t="s">
        <v>298</v>
      </c>
      <c r="C100" s="41">
        <f>[3]С4!F20</f>
        <v>1.4999999999999999E-2</v>
      </c>
    </row>
    <row r="101" spans="1:3" ht="30" x14ac:dyDescent="0.2">
      <c r="A101" s="60" t="s">
        <v>171</v>
      </c>
      <c r="B101" s="34" t="s">
        <v>299</v>
      </c>
      <c r="C101" s="35">
        <f>[3]С4!F21</f>
        <v>1933.1949342509995</v>
      </c>
    </row>
    <row r="102" spans="1:3" ht="24" customHeight="1" x14ac:dyDescent="0.2">
      <c r="A102" s="60" t="s">
        <v>173</v>
      </c>
      <c r="B102" s="54" t="s">
        <v>174</v>
      </c>
      <c r="C102" s="86">
        <f>IF([3]С4.2!F8="да",[3]С4.2!D21,[3]С4.2!D15)</f>
        <v>0</v>
      </c>
    </row>
    <row r="103" spans="1:3" ht="68.25" x14ac:dyDescent="0.2">
      <c r="A103" s="60" t="s">
        <v>175</v>
      </c>
      <c r="B103" s="54" t="s">
        <v>300</v>
      </c>
      <c r="C103" s="35">
        <f>[3]С4!F22</f>
        <v>3.6112641666666665</v>
      </c>
    </row>
    <row r="104" spans="1:3" ht="30" x14ac:dyDescent="0.2">
      <c r="A104" s="60" t="s">
        <v>177</v>
      </c>
      <c r="B104" s="59" t="s">
        <v>301</v>
      </c>
      <c r="C104" s="35">
        <f>[3]С4!F23</f>
        <v>180</v>
      </c>
    </row>
    <row r="105" spans="1:3" ht="14.25" x14ac:dyDescent="0.2">
      <c r="A105" s="60" t="s">
        <v>179</v>
      </c>
      <c r="B105" s="54" t="s">
        <v>302</v>
      </c>
      <c r="C105" s="35">
        <f>[3]С4!F24</f>
        <v>8497.1999999999989</v>
      </c>
    </row>
    <row r="106" spans="1:3" ht="14.25" x14ac:dyDescent="0.2">
      <c r="A106" s="60" t="s">
        <v>181</v>
      </c>
      <c r="B106" s="59" t="s">
        <v>303</v>
      </c>
      <c r="C106" s="41">
        <f>[3]С4!F25</f>
        <v>0.35</v>
      </c>
    </row>
    <row r="107" spans="1:3" ht="17.25" x14ac:dyDescent="0.2">
      <c r="A107" s="60" t="s">
        <v>183</v>
      </c>
      <c r="B107" s="34" t="s">
        <v>304</v>
      </c>
      <c r="C107" s="35">
        <f>[3]С4!F26</f>
        <v>55.749510000000001</v>
      </c>
    </row>
    <row r="108" spans="1:3" ht="25.5" x14ac:dyDescent="0.2">
      <c r="A108" s="60" t="s">
        <v>185</v>
      </c>
      <c r="B108" s="54" t="s">
        <v>113</v>
      </c>
      <c r="C108" s="86">
        <f>[3]С4.3!E16</f>
        <v>0</v>
      </c>
    </row>
    <row r="109" spans="1:3" ht="25.5" x14ac:dyDescent="0.2">
      <c r="A109" s="60" t="s">
        <v>186</v>
      </c>
      <c r="B109" s="54" t="s">
        <v>187</v>
      </c>
      <c r="C109" s="35">
        <f>[3]С4.3!E17</f>
        <v>14.97</v>
      </c>
    </row>
    <row r="110" spans="1:3" ht="38.25" x14ac:dyDescent="0.2">
      <c r="A110" s="60" t="s">
        <v>188</v>
      </c>
      <c r="B110" s="54" t="s">
        <v>125</v>
      </c>
      <c r="C110" s="86">
        <f>[3]С4.3!E18</f>
        <v>0</v>
      </c>
    </row>
    <row r="111" spans="1:3" x14ac:dyDescent="0.2">
      <c r="A111" s="60" t="s">
        <v>189</v>
      </c>
      <c r="B111" s="54" t="s">
        <v>190</v>
      </c>
      <c r="C111" s="35">
        <f>[3]С4.3!E19</f>
        <v>15.93</v>
      </c>
    </row>
    <row r="112" spans="1:3" x14ac:dyDescent="0.2">
      <c r="A112" s="60" t="s">
        <v>191</v>
      </c>
      <c r="B112" s="59" t="s">
        <v>192</v>
      </c>
      <c r="C112" s="35">
        <f>[3]С4.3!E11</f>
        <v>1871</v>
      </c>
    </row>
    <row r="113" spans="1:3" x14ac:dyDescent="0.2">
      <c r="A113" s="60" t="s">
        <v>193</v>
      </c>
      <c r="B113" s="59" t="s">
        <v>194</v>
      </c>
      <c r="C113" s="53">
        <f>[3]С4.3!E12</f>
        <v>1636</v>
      </c>
    </row>
    <row r="114" spans="1:3" x14ac:dyDescent="0.2">
      <c r="A114" s="60" t="s">
        <v>195</v>
      </c>
      <c r="B114" s="59" t="s">
        <v>196</v>
      </c>
      <c r="C114" s="53">
        <f>[3]С4.3!E13</f>
        <v>204</v>
      </c>
    </row>
    <row r="115" spans="1:3" ht="30" x14ac:dyDescent="0.2">
      <c r="A115" s="60" t="s">
        <v>197</v>
      </c>
      <c r="B115" s="34" t="s">
        <v>305</v>
      </c>
      <c r="C115" s="35">
        <f>[3]С4!F27</f>
        <v>1184.3870095996429</v>
      </c>
    </row>
    <row r="116" spans="1:3" ht="25.5" x14ac:dyDescent="0.2">
      <c r="A116" s="60" t="s">
        <v>199</v>
      </c>
      <c r="B116" s="54" t="s">
        <v>200</v>
      </c>
      <c r="C116" s="35">
        <f>[3]С4!F28</f>
        <v>909.66744208881937</v>
      </c>
    </row>
    <row r="117" spans="1:3" ht="42.75" x14ac:dyDescent="0.2">
      <c r="A117" s="60" t="s">
        <v>201</v>
      </c>
      <c r="B117" s="54" t="s">
        <v>306</v>
      </c>
      <c r="C117" s="35">
        <f>[3]С4!F29</f>
        <v>274.71956751082348</v>
      </c>
    </row>
    <row r="118" spans="1:3" ht="30" x14ac:dyDescent="0.2">
      <c r="A118" s="60" t="s">
        <v>203</v>
      </c>
      <c r="B118" s="40" t="s">
        <v>307</v>
      </c>
      <c r="C118" s="35">
        <f>[3]С4!F30</f>
        <v>2993.4170418695467</v>
      </c>
    </row>
    <row r="119" spans="1:3" ht="42.75" x14ac:dyDescent="0.2">
      <c r="A119" s="60" t="s">
        <v>205</v>
      </c>
      <c r="B119" s="87" t="s">
        <v>308</v>
      </c>
      <c r="C119" s="35">
        <f>[3]С4!F33</f>
        <v>1812.8020023806164</v>
      </c>
    </row>
    <row r="120" spans="1:3" ht="30" x14ac:dyDescent="0.2">
      <c r="A120" s="60" t="s">
        <v>207</v>
      </c>
      <c r="B120" s="88" t="s">
        <v>309</v>
      </c>
      <c r="C120" s="35">
        <f>[3]С4!F35</f>
        <v>18.902267999999999</v>
      </c>
    </row>
    <row r="121" spans="1:3" ht="14.25" x14ac:dyDescent="0.2">
      <c r="A121" s="60" t="s">
        <v>209</v>
      </c>
      <c r="B121" s="57" t="s">
        <v>310</v>
      </c>
      <c r="C121" s="35">
        <f>[3]С4!F36</f>
        <v>14319.9</v>
      </c>
    </row>
    <row r="122" spans="1:3" ht="28.5" thickBot="1" x14ac:dyDescent="0.25">
      <c r="A122" s="73" t="s">
        <v>211</v>
      </c>
      <c r="B122" s="89" t="s">
        <v>311</v>
      </c>
      <c r="C122" s="84">
        <f>[3]С4!F37</f>
        <v>1.32</v>
      </c>
    </row>
    <row r="123" spans="1:3" s="90" customFormat="1" ht="13.5" thickBot="1" x14ac:dyDescent="0.25">
      <c r="A123" s="48"/>
      <c r="B123" s="76"/>
      <c r="C123" s="15"/>
    </row>
    <row r="124" spans="1:3" s="64" customFormat="1" ht="30" customHeight="1" x14ac:dyDescent="0.2">
      <c r="A124" s="77" t="s">
        <v>213</v>
      </c>
      <c r="B124" s="119" t="s">
        <v>214</v>
      </c>
      <c r="C124" s="119"/>
    </row>
    <row r="125" spans="1:3" ht="16.5" thickBot="1" x14ac:dyDescent="0.25">
      <c r="A125" s="27" t="s">
        <v>215</v>
      </c>
      <c r="B125" s="91" t="s">
        <v>312</v>
      </c>
      <c r="C125" s="84">
        <f>[3]С5!F17</f>
        <v>0.02</v>
      </c>
    </row>
    <row r="126" spans="1:3" s="90" customFormat="1" ht="13.5" thickBot="1" x14ac:dyDescent="0.25">
      <c r="A126" s="48"/>
      <c r="B126" s="76"/>
      <c r="C126" s="15"/>
    </row>
    <row r="127" spans="1:3" ht="42.75" customHeight="1" x14ac:dyDescent="0.2">
      <c r="A127" s="85" t="s">
        <v>217</v>
      </c>
      <c r="B127" s="120" t="s">
        <v>218</v>
      </c>
      <c r="C127" s="120"/>
    </row>
    <row r="128" spans="1:3" ht="68.25" x14ac:dyDescent="0.2">
      <c r="A128" s="60" t="s">
        <v>219</v>
      </c>
      <c r="B128" s="92" t="s">
        <v>313</v>
      </c>
      <c r="C128" s="35" t="s">
        <v>34</v>
      </c>
    </row>
    <row r="129" spans="1:3" ht="42.75" hidden="1" x14ac:dyDescent="0.2">
      <c r="A129" s="60" t="s">
        <v>221</v>
      </c>
      <c r="B129" s="87" t="s">
        <v>314</v>
      </c>
      <c r="C129" s="93"/>
    </row>
    <row r="130" spans="1:3" ht="69" thickBot="1" x14ac:dyDescent="0.25">
      <c r="A130" s="73" t="s">
        <v>223</v>
      </c>
      <c r="B130" s="94" t="s">
        <v>315</v>
      </c>
      <c r="C130" s="95" t="s">
        <v>34</v>
      </c>
    </row>
    <row r="131" spans="1:3" ht="62.25" hidden="1" customHeight="1" x14ac:dyDescent="0.2">
      <c r="A131" s="96" t="s">
        <v>225</v>
      </c>
      <c r="B131" s="97" t="s">
        <v>316</v>
      </c>
      <c r="C131" s="98"/>
    </row>
    <row r="132" spans="1:3" ht="68.25" hidden="1" x14ac:dyDescent="0.2">
      <c r="A132" s="60" t="s">
        <v>227</v>
      </c>
      <c r="B132" s="87" t="s">
        <v>317</v>
      </c>
      <c r="C132" s="36"/>
    </row>
    <row r="133" spans="1:3" ht="69" hidden="1" thickBot="1" x14ac:dyDescent="0.25">
      <c r="A133" s="73" t="s">
        <v>229</v>
      </c>
      <c r="B133" s="99" t="s">
        <v>318</v>
      </c>
      <c r="C133" s="75"/>
    </row>
    <row r="134" spans="1:3" s="90" customFormat="1" ht="13.5" thickBot="1" x14ac:dyDescent="0.25">
      <c r="A134" s="48"/>
      <c r="B134" s="76"/>
      <c r="C134" s="15"/>
    </row>
    <row r="135" spans="1:3" ht="26.25" customHeight="1" x14ac:dyDescent="0.2">
      <c r="A135" s="85" t="s">
        <v>231</v>
      </c>
      <c r="B135" s="100" t="s">
        <v>319</v>
      </c>
      <c r="C135" s="101">
        <f>[3]С2!F37</f>
        <v>20.818139999999996</v>
      </c>
    </row>
    <row r="136" spans="1:3" ht="14.25" x14ac:dyDescent="0.2">
      <c r="A136" s="60" t="s">
        <v>233</v>
      </c>
      <c r="B136" s="102" t="s">
        <v>320</v>
      </c>
      <c r="C136" s="35">
        <f>[3]С2!F38</f>
        <v>7</v>
      </c>
    </row>
    <row r="137" spans="1:3" ht="17.25" x14ac:dyDescent="0.2">
      <c r="A137" s="60" t="s">
        <v>235</v>
      </c>
      <c r="B137" s="102" t="s">
        <v>321</v>
      </c>
      <c r="C137" s="35">
        <f>[3]С2!F40</f>
        <v>0.97</v>
      </c>
    </row>
    <row r="138" spans="1:3" ht="15" thickBot="1" x14ac:dyDescent="0.25">
      <c r="A138" s="73" t="s">
        <v>237</v>
      </c>
      <c r="B138" s="103" t="s">
        <v>322</v>
      </c>
      <c r="C138" s="47">
        <f>[3]С2!F42</f>
        <v>0.35</v>
      </c>
    </row>
    <row r="139" spans="1:3" s="90" customFormat="1" ht="13.5" thickBot="1" x14ac:dyDescent="0.25">
      <c r="A139" s="48"/>
      <c r="B139" s="76"/>
      <c r="C139" s="15"/>
    </row>
    <row r="140" spans="1:3" ht="30" x14ac:dyDescent="0.2">
      <c r="A140" s="85" t="s">
        <v>238</v>
      </c>
      <c r="B140" s="104" t="s">
        <v>323</v>
      </c>
      <c r="C140" s="105">
        <f>[3]С2!F35</f>
        <v>1.6598760876745948</v>
      </c>
    </row>
    <row r="141" spans="1:3" ht="22.7" customHeight="1" thickBot="1" x14ac:dyDescent="0.25">
      <c r="A141" s="73" t="s">
        <v>240</v>
      </c>
      <c r="B141" s="121" t="s">
        <v>324</v>
      </c>
      <c r="C141" s="121"/>
    </row>
    <row r="142" spans="1:3" ht="13.5" thickBot="1" x14ac:dyDescent="0.25">
      <c r="A142" s="107"/>
      <c r="B142" s="108" t="s">
        <v>242</v>
      </c>
      <c r="C142" s="109"/>
    </row>
    <row r="143" spans="1:3" x14ac:dyDescent="0.2">
      <c r="A143" s="107"/>
      <c r="B143" s="110">
        <v>2020</v>
      </c>
      <c r="C143" s="111">
        <f>[3]С2.5!$E$11</f>
        <v>-2.9000000000000001E-2</v>
      </c>
    </row>
    <row r="144" spans="1:3" x14ac:dyDescent="0.2">
      <c r="A144" s="107"/>
      <c r="B144" s="112">
        <f>B143+1</f>
        <v>2021</v>
      </c>
      <c r="C144" s="113">
        <f>[3]С2.5!$F$11</f>
        <v>0.245</v>
      </c>
    </row>
    <row r="145" spans="1:3" x14ac:dyDescent="0.2">
      <c r="A145" s="107"/>
      <c r="B145" s="112">
        <f t="shared" ref="B145:B208" si="0">B144+1</f>
        <v>2022</v>
      </c>
      <c r="C145" s="113">
        <f>[3]С2.5!$G$11</f>
        <v>0.114</v>
      </c>
    </row>
    <row r="146" spans="1:3" ht="13.5" thickBot="1" x14ac:dyDescent="0.25">
      <c r="A146" s="107"/>
      <c r="B146" s="114">
        <f t="shared" si="0"/>
        <v>2023</v>
      </c>
      <c r="C146" s="115">
        <f>[3]С2.5!$H$11</f>
        <v>0.04</v>
      </c>
    </row>
    <row r="147" spans="1:3" x14ac:dyDescent="0.2">
      <c r="A147" s="107"/>
      <c r="B147" s="116">
        <f t="shared" si="0"/>
        <v>2024</v>
      </c>
      <c r="C147" s="117">
        <f>[3]С2.5!$I$11</f>
        <v>0.11700000000000001</v>
      </c>
    </row>
    <row r="148" spans="1:3" x14ac:dyDescent="0.2">
      <c r="A148" s="107"/>
      <c r="B148" s="112">
        <f t="shared" si="0"/>
        <v>2025</v>
      </c>
      <c r="C148" s="113">
        <f>[3]С2.5!$J$11</f>
        <v>6.0999999999999999E-2</v>
      </c>
    </row>
    <row r="149" spans="1:3" hidden="1" x14ac:dyDescent="0.2">
      <c r="A149" s="107"/>
      <c r="B149" s="112">
        <f t="shared" si="0"/>
        <v>2026</v>
      </c>
      <c r="C149" s="113">
        <f>[3]С2.5!$K$11</f>
        <v>3.5813361771260002E-2</v>
      </c>
    </row>
    <row r="150" spans="1:3" hidden="1" x14ac:dyDescent="0.2">
      <c r="A150" s="107"/>
      <c r="B150" s="112">
        <f t="shared" si="0"/>
        <v>2027</v>
      </c>
      <c r="C150" s="113">
        <f>[3]С2.5!$L$11</f>
        <v>3.2682303599220003E-2</v>
      </c>
    </row>
    <row r="151" spans="1:3" hidden="1" x14ac:dyDescent="0.2">
      <c r="A151" s="107"/>
      <c r="B151" s="112">
        <f t="shared" si="0"/>
        <v>2028</v>
      </c>
      <c r="C151" s="113">
        <f>[3]С2.5!$M$11</f>
        <v>0</v>
      </c>
    </row>
    <row r="152" spans="1:3" hidden="1" x14ac:dyDescent="0.2">
      <c r="A152" s="107"/>
      <c r="B152" s="112">
        <f t="shared" si="0"/>
        <v>2029</v>
      </c>
      <c r="C152" s="113">
        <f>[3]С2.5!$N$11</f>
        <v>0</v>
      </c>
    </row>
    <row r="153" spans="1:3" hidden="1" x14ac:dyDescent="0.2">
      <c r="A153" s="107"/>
      <c r="B153" s="112">
        <f t="shared" si="0"/>
        <v>2030</v>
      </c>
      <c r="C153" s="113">
        <f>[3]С2.5!$O$11</f>
        <v>0</v>
      </c>
    </row>
    <row r="154" spans="1:3" hidden="1" x14ac:dyDescent="0.2">
      <c r="A154" s="107"/>
      <c r="B154" s="112">
        <f t="shared" si="0"/>
        <v>2031</v>
      </c>
      <c r="C154" s="113">
        <f>[3]С2.5!$P$11</f>
        <v>0</v>
      </c>
    </row>
    <row r="155" spans="1:3" hidden="1" x14ac:dyDescent="0.2">
      <c r="A155" s="90"/>
      <c r="B155" s="112">
        <f t="shared" si="0"/>
        <v>2032</v>
      </c>
      <c r="C155" s="113">
        <f>[3]С2.5!$Q$11</f>
        <v>0</v>
      </c>
    </row>
    <row r="156" spans="1:3" hidden="1" x14ac:dyDescent="0.2">
      <c r="A156" s="90"/>
      <c r="B156" s="112">
        <f t="shared" si="0"/>
        <v>2033</v>
      </c>
      <c r="C156" s="113">
        <f>[3]С2.5!$R$11</f>
        <v>0</v>
      </c>
    </row>
    <row r="157" spans="1:3" hidden="1" x14ac:dyDescent="0.2">
      <c r="B157" s="112">
        <f t="shared" si="0"/>
        <v>2034</v>
      </c>
      <c r="C157" s="113">
        <f>[3]С2.5!$S$11</f>
        <v>0</v>
      </c>
    </row>
    <row r="158" spans="1:3" hidden="1" x14ac:dyDescent="0.2">
      <c r="B158" s="112">
        <f t="shared" si="0"/>
        <v>2035</v>
      </c>
      <c r="C158" s="113">
        <f>[3]С2.5!$T$11</f>
        <v>0</v>
      </c>
    </row>
    <row r="159" spans="1:3" hidden="1" x14ac:dyDescent="0.2">
      <c r="B159" s="112">
        <f t="shared" si="0"/>
        <v>2036</v>
      </c>
      <c r="C159" s="113">
        <f>[3]С2.5!$U$11</f>
        <v>0</v>
      </c>
    </row>
    <row r="160" spans="1:3" hidden="1" x14ac:dyDescent="0.2">
      <c r="B160" s="112">
        <f t="shared" si="0"/>
        <v>2037</v>
      </c>
      <c r="C160" s="113">
        <f>[3]С2.5!$V$11</f>
        <v>0</v>
      </c>
    </row>
    <row r="161" spans="2:3" hidden="1" x14ac:dyDescent="0.2">
      <c r="B161" s="112">
        <f t="shared" si="0"/>
        <v>2038</v>
      </c>
      <c r="C161" s="113">
        <f>[3]С2.5!$W$11</f>
        <v>0</v>
      </c>
    </row>
    <row r="162" spans="2:3" hidden="1" x14ac:dyDescent="0.2">
      <c r="B162" s="112">
        <f t="shared" si="0"/>
        <v>2039</v>
      </c>
      <c r="C162" s="113">
        <f>[3]С2.5!$X$11</f>
        <v>0</v>
      </c>
    </row>
    <row r="163" spans="2:3" hidden="1" x14ac:dyDescent="0.2">
      <c r="B163" s="112">
        <f t="shared" si="0"/>
        <v>2040</v>
      </c>
      <c r="C163" s="113">
        <f>[3]С2.5!$Y$11</f>
        <v>0</v>
      </c>
    </row>
    <row r="164" spans="2:3" hidden="1" x14ac:dyDescent="0.2">
      <c r="B164" s="112">
        <f t="shared" si="0"/>
        <v>2041</v>
      </c>
      <c r="C164" s="113">
        <f>[3]С2.5!$Z$11</f>
        <v>0</v>
      </c>
    </row>
    <row r="165" spans="2:3" hidden="1" x14ac:dyDescent="0.2">
      <c r="B165" s="112">
        <f t="shared" si="0"/>
        <v>2042</v>
      </c>
      <c r="C165" s="113">
        <f>[3]С2.5!$AA$11</f>
        <v>0</v>
      </c>
    </row>
    <row r="166" spans="2:3" hidden="1" x14ac:dyDescent="0.2">
      <c r="B166" s="112">
        <f t="shared" si="0"/>
        <v>2043</v>
      </c>
      <c r="C166" s="113">
        <f>[3]С2.5!$AB$11</f>
        <v>0</v>
      </c>
    </row>
    <row r="167" spans="2:3" hidden="1" x14ac:dyDescent="0.2">
      <c r="B167" s="112">
        <f t="shared" si="0"/>
        <v>2044</v>
      </c>
      <c r="C167" s="113">
        <f>[3]С2.5!$AC$11</f>
        <v>0</v>
      </c>
    </row>
    <row r="168" spans="2:3" hidden="1" x14ac:dyDescent="0.2">
      <c r="B168" s="112">
        <f t="shared" si="0"/>
        <v>2045</v>
      </c>
      <c r="C168" s="113">
        <f>[3]С2.5!$AD$11</f>
        <v>0</v>
      </c>
    </row>
    <row r="169" spans="2:3" hidden="1" x14ac:dyDescent="0.2">
      <c r="B169" s="112">
        <f t="shared" si="0"/>
        <v>2046</v>
      </c>
      <c r="C169" s="113">
        <f>[3]С2.5!$AE$11</f>
        <v>0</v>
      </c>
    </row>
    <row r="170" spans="2:3" hidden="1" x14ac:dyDescent="0.2">
      <c r="B170" s="112">
        <f t="shared" si="0"/>
        <v>2047</v>
      </c>
      <c r="C170" s="113">
        <f>[3]С2.5!$AF$11</f>
        <v>0</v>
      </c>
    </row>
    <row r="171" spans="2:3" hidden="1" x14ac:dyDescent="0.2">
      <c r="B171" s="112">
        <f t="shared" si="0"/>
        <v>2048</v>
      </c>
      <c r="C171" s="113">
        <f>[3]С2.5!$AG$11</f>
        <v>0</v>
      </c>
    </row>
    <row r="172" spans="2:3" hidden="1" x14ac:dyDescent="0.2">
      <c r="B172" s="112">
        <f t="shared" si="0"/>
        <v>2049</v>
      </c>
      <c r="C172" s="113">
        <f>[3]С2.5!$AH$11</f>
        <v>0</v>
      </c>
    </row>
    <row r="173" spans="2:3" hidden="1" x14ac:dyDescent="0.2">
      <c r="B173" s="112">
        <f t="shared" si="0"/>
        <v>2050</v>
      </c>
      <c r="C173" s="113">
        <f>[3]С2.5!$AI$11</f>
        <v>0</v>
      </c>
    </row>
    <row r="174" spans="2:3" hidden="1" x14ac:dyDescent="0.2">
      <c r="B174" s="112">
        <f t="shared" si="0"/>
        <v>2051</v>
      </c>
      <c r="C174" s="113">
        <f>[3]С2.5!$AJ$11</f>
        <v>0</v>
      </c>
    </row>
    <row r="175" spans="2:3" hidden="1" x14ac:dyDescent="0.2">
      <c r="B175" s="112">
        <f t="shared" si="0"/>
        <v>2052</v>
      </c>
      <c r="C175" s="113">
        <f>[3]С2.5!$AK$11</f>
        <v>0</v>
      </c>
    </row>
    <row r="176" spans="2:3" hidden="1" x14ac:dyDescent="0.2">
      <c r="B176" s="112">
        <f t="shared" si="0"/>
        <v>2053</v>
      </c>
      <c r="C176" s="113">
        <f>[3]С2.5!$AL$11</f>
        <v>0</v>
      </c>
    </row>
    <row r="177" spans="2:3" hidden="1" x14ac:dyDescent="0.2">
      <c r="B177" s="112">
        <f t="shared" si="0"/>
        <v>2054</v>
      </c>
      <c r="C177" s="113">
        <f>[3]С2.5!$AM$11</f>
        <v>0</v>
      </c>
    </row>
    <row r="178" spans="2:3" hidden="1" x14ac:dyDescent="0.2">
      <c r="B178" s="112">
        <f t="shared" si="0"/>
        <v>2055</v>
      </c>
      <c r="C178" s="113">
        <f>[3]С2.5!$AN$11</f>
        <v>0</v>
      </c>
    </row>
    <row r="179" spans="2:3" hidden="1" x14ac:dyDescent="0.2">
      <c r="B179" s="112">
        <f t="shared" si="0"/>
        <v>2056</v>
      </c>
      <c r="C179" s="113">
        <f>[3]С2.5!$AO$11</f>
        <v>0</v>
      </c>
    </row>
    <row r="180" spans="2:3" hidden="1" x14ac:dyDescent="0.2">
      <c r="B180" s="112">
        <f t="shared" si="0"/>
        <v>2057</v>
      </c>
      <c r="C180" s="113">
        <f>[3]С2.5!$AP$11</f>
        <v>0</v>
      </c>
    </row>
    <row r="181" spans="2:3" hidden="1" x14ac:dyDescent="0.2">
      <c r="B181" s="112">
        <f t="shared" si="0"/>
        <v>2058</v>
      </c>
      <c r="C181" s="113">
        <f>[3]С2.5!$AQ$11</f>
        <v>0</v>
      </c>
    </row>
    <row r="182" spans="2:3" hidden="1" x14ac:dyDescent="0.2">
      <c r="B182" s="112">
        <f t="shared" si="0"/>
        <v>2059</v>
      </c>
      <c r="C182" s="113">
        <f>[3]С2.5!$AR$11</f>
        <v>0</v>
      </c>
    </row>
    <row r="183" spans="2:3" hidden="1" x14ac:dyDescent="0.2">
      <c r="B183" s="112">
        <f t="shared" si="0"/>
        <v>2060</v>
      </c>
      <c r="C183" s="113">
        <f>[3]С2.5!$AS$11</f>
        <v>0</v>
      </c>
    </row>
    <row r="184" spans="2:3" hidden="1" x14ac:dyDescent="0.2">
      <c r="B184" s="112">
        <f t="shared" si="0"/>
        <v>2061</v>
      </c>
      <c r="C184" s="113">
        <f>[3]С2.5!$AT$11</f>
        <v>0</v>
      </c>
    </row>
    <row r="185" spans="2:3" hidden="1" x14ac:dyDescent="0.2">
      <c r="B185" s="112">
        <f t="shared" si="0"/>
        <v>2062</v>
      </c>
      <c r="C185" s="113">
        <f>[3]С2.5!$AU$11</f>
        <v>0</v>
      </c>
    </row>
    <row r="186" spans="2:3" hidden="1" x14ac:dyDescent="0.2">
      <c r="B186" s="112">
        <f t="shared" si="0"/>
        <v>2063</v>
      </c>
      <c r="C186" s="113">
        <f>[3]С2.5!$AV$11</f>
        <v>0</v>
      </c>
    </row>
    <row r="187" spans="2:3" hidden="1" x14ac:dyDescent="0.2">
      <c r="B187" s="112">
        <f t="shared" si="0"/>
        <v>2064</v>
      </c>
      <c r="C187" s="113">
        <f>[3]С2.5!$AW$11</f>
        <v>0</v>
      </c>
    </row>
    <row r="188" spans="2:3" hidden="1" x14ac:dyDescent="0.2">
      <c r="B188" s="112">
        <f t="shared" si="0"/>
        <v>2065</v>
      </c>
      <c r="C188" s="113">
        <f>[3]С2.5!$AX$11</f>
        <v>0</v>
      </c>
    </row>
    <row r="189" spans="2:3" hidden="1" x14ac:dyDescent="0.2">
      <c r="B189" s="112">
        <f t="shared" si="0"/>
        <v>2066</v>
      </c>
      <c r="C189" s="113">
        <f>[3]С2.5!$AY$11</f>
        <v>0</v>
      </c>
    </row>
    <row r="190" spans="2:3" hidden="1" x14ac:dyDescent="0.2">
      <c r="B190" s="112">
        <f t="shared" si="0"/>
        <v>2067</v>
      </c>
      <c r="C190" s="113">
        <f>[3]С2.5!$AZ$11</f>
        <v>0</v>
      </c>
    </row>
    <row r="191" spans="2:3" hidden="1" x14ac:dyDescent="0.2">
      <c r="B191" s="112">
        <f t="shared" si="0"/>
        <v>2068</v>
      </c>
      <c r="C191" s="113">
        <f>[3]С2.5!$BA$11</f>
        <v>0</v>
      </c>
    </row>
    <row r="192" spans="2:3" hidden="1" x14ac:dyDescent="0.2">
      <c r="B192" s="112">
        <f t="shared" si="0"/>
        <v>2069</v>
      </c>
      <c r="C192" s="113">
        <f>[3]С2.5!$BB$11</f>
        <v>0</v>
      </c>
    </row>
    <row r="193" spans="2:3" hidden="1" x14ac:dyDescent="0.2">
      <c r="B193" s="112">
        <f t="shared" si="0"/>
        <v>2070</v>
      </c>
      <c r="C193" s="113">
        <f>[3]С2.5!$BC$11</f>
        <v>0</v>
      </c>
    </row>
    <row r="194" spans="2:3" hidden="1" x14ac:dyDescent="0.2">
      <c r="B194" s="112">
        <f t="shared" si="0"/>
        <v>2071</v>
      </c>
      <c r="C194" s="113">
        <f>[3]С2.5!$BD$11</f>
        <v>0</v>
      </c>
    </row>
    <row r="195" spans="2:3" hidden="1" x14ac:dyDescent="0.2">
      <c r="B195" s="112">
        <f t="shared" si="0"/>
        <v>2072</v>
      </c>
      <c r="C195" s="113">
        <f>[3]С2.5!$BE$11</f>
        <v>0</v>
      </c>
    </row>
    <row r="196" spans="2:3" hidden="1" x14ac:dyDescent="0.2">
      <c r="B196" s="112">
        <f t="shared" si="0"/>
        <v>2073</v>
      </c>
      <c r="C196" s="113">
        <f>[3]С2.5!$BF$11</f>
        <v>0</v>
      </c>
    </row>
    <row r="197" spans="2:3" hidden="1" x14ac:dyDescent="0.2">
      <c r="B197" s="112">
        <f t="shared" si="0"/>
        <v>2074</v>
      </c>
      <c r="C197" s="113">
        <f>[3]С2.5!$BG$11</f>
        <v>0</v>
      </c>
    </row>
    <row r="198" spans="2:3" hidden="1" x14ac:dyDescent="0.2">
      <c r="B198" s="112">
        <f t="shared" si="0"/>
        <v>2075</v>
      </c>
      <c r="C198" s="113">
        <f>[3]С2.5!$BH$11</f>
        <v>0</v>
      </c>
    </row>
    <row r="199" spans="2:3" hidden="1" x14ac:dyDescent="0.2">
      <c r="B199" s="112">
        <f t="shared" si="0"/>
        <v>2076</v>
      </c>
      <c r="C199" s="113">
        <f>[3]С2.5!$BI$11</f>
        <v>0</v>
      </c>
    </row>
    <row r="200" spans="2:3" hidden="1" x14ac:dyDescent="0.2">
      <c r="B200" s="112">
        <f t="shared" si="0"/>
        <v>2077</v>
      </c>
      <c r="C200" s="113">
        <f>[3]С2.5!$BJ$11</f>
        <v>0</v>
      </c>
    </row>
    <row r="201" spans="2:3" hidden="1" x14ac:dyDescent="0.2">
      <c r="B201" s="112">
        <f t="shared" si="0"/>
        <v>2078</v>
      </c>
      <c r="C201" s="113">
        <f>[3]С2.5!$BK$11</f>
        <v>0</v>
      </c>
    </row>
    <row r="202" spans="2:3" hidden="1" x14ac:dyDescent="0.2">
      <c r="B202" s="112">
        <f t="shared" si="0"/>
        <v>2079</v>
      </c>
      <c r="C202" s="113">
        <f>[3]С2.5!$BL$11</f>
        <v>0</v>
      </c>
    </row>
    <row r="203" spans="2:3" hidden="1" x14ac:dyDescent="0.2">
      <c r="B203" s="112">
        <f t="shared" si="0"/>
        <v>2080</v>
      </c>
      <c r="C203" s="113">
        <f>[3]С2.5!$BM$11</f>
        <v>0</v>
      </c>
    </row>
    <row r="204" spans="2:3" hidden="1" x14ac:dyDescent="0.2">
      <c r="B204" s="112">
        <f t="shared" si="0"/>
        <v>2081</v>
      </c>
      <c r="C204" s="113">
        <f>[3]С2.5!$BN$11</f>
        <v>0</v>
      </c>
    </row>
    <row r="205" spans="2:3" hidden="1" x14ac:dyDescent="0.2">
      <c r="B205" s="112">
        <f t="shared" si="0"/>
        <v>2082</v>
      </c>
      <c r="C205" s="113">
        <f>[3]С2.5!$BO$11</f>
        <v>0</v>
      </c>
    </row>
    <row r="206" spans="2:3" hidden="1" x14ac:dyDescent="0.2">
      <c r="B206" s="112">
        <f t="shared" si="0"/>
        <v>2083</v>
      </c>
      <c r="C206" s="113">
        <f>[3]С2.5!$BP$11</f>
        <v>0</v>
      </c>
    </row>
    <row r="207" spans="2:3" hidden="1" x14ac:dyDescent="0.2">
      <c r="B207" s="112">
        <f t="shared" si="0"/>
        <v>2084</v>
      </c>
      <c r="C207" s="113">
        <f>[3]С2.5!$BQ$11</f>
        <v>0</v>
      </c>
    </row>
    <row r="208" spans="2:3" hidden="1" x14ac:dyDescent="0.2">
      <c r="B208" s="112">
        <f t="shared" si="0"/>
        <v>2085</v>
      </c>
      <c r="C208" s="113">
        <f>[3]С2.5!$BR$11</f>
        <v>0</v>
      </c>
    </row>
    <row r="209" spans="2:3" hidden="1" x14ac:dyDescent="0.2">
      <c r="B209" s="112">
        <f t="shared" ref="B209:B223" si="1">B208+1</f>
        <v>2086</v>
      </c>
      <c r="C209" s="113">
        <f>[3]С2.5!$BS$11</f>
        <v>0</v>
      </c>
    </row>
    <row r="210" spans="2:3" hidden="1" x14ac:dyDescent="0.2">
      <c r="B210" s="112">
        <f t="shared" si="1"/>
        <v>2087</v>
      </c>
      <c r="C210" s="113">
        <f>[3]С2.5!$BT$11</f>
        <v>0</v>
      </c>
    </row>
    <row r="211" spans="2:3" hidden="1" x14ac:dyDescent="0.2">
      <c r="B211" s="112">
        <f t="shared" si="1"/>
        <v>2088</v>
      </c>
      <c r="C211" s="113">
        <f>[3]С2.5!$BU$11</f>
        <v>0</v>
      </c>
    </row>
    <row r="212" spans="2:3" hidden="1" x14ac:dyDescent="0.2">
      <c r="B212" s="112">
        <f t="shared" si="1"/>
        <v>2089</v>
      </c>
      <c r="C212" s="113">
        <f>[3]С2.5!$BV$11</f>
        <v>0</v>
      </c>
    </row>
    <row r="213" spans="2:3" hidden="1" x14ac:dyDescent="0.2">
      <c r="B213" s="112">
        <f t="shared" si="1"/>
        <v>2090</v>
      </c>
      <c r="C213" s="113">
        <f>[3]С2.5!$BW$11</f>
        <v>0</v>
      </c>
    </row>
    <row r="214" spans="2:3" hidden="1" x14ac:dyDescent="0.2">
      <c r="B214" s="112">
        <f t="shared" si="1"/>
        <v>2091</v>
      </c>
      <c r="C214" s="113">
        <f>[3]С2.5!$BX$11</f>
        <v>0</v>
      </c>
    </row>
    <row r="215" spans="2:3" hidden="1" x14ac:dyDescent="0.2">
      <c r="B215" s="112">
        <f t="shared" si="1"/>
        <v>2092</v>
      </c>
      <c r="C215" s="113">
        <f>[3]С2.5!$BY$11</f>
        <v>0</v>
      </c>
    </row>
    <row r="216" spans="2:3" hidden="1" x14ac:dyDescent="0.2">
      <c r="B216" s="112">
        <f t="shared" si="1"/>
        <v>2093</v>
      </c>
      <c r="C216" s="113">
        <f>[3]С2.5!$BZ$11</f>
        <v>0</v>
      </c>
    </row>
    <row r="217" spans="2:3" hidden="1" x14ac:dyDescent="0.2">
      <c r="B217" s="112">
        <f t="shared" si="1"/>
        <v>2094</v>
      </c>
      <c r="C217" s="113">
        <f>[3]С2.5!$CA$11</f>
        <v>0</v>
      </c>
    </row>
    <row r="218" spans="2:3" hidden="1" x14ac:dyDescent="0.2">
      <c r="B218" s="112">
        <f t="shared" si="1"/>
        <v>2095</v>
      </c>
      <c r="C218" s="113">
        <f>[3]С2.5!$CB$11</f>
        <v>0</v>
      </c>
    </row>
    <row r="219" spans="2:3" hidden="1" x14ac:dyDescent="0.2">
      <c r="B219" s="112">
        <f t="shared" si="1"/>
        <v>2096</v>
      </c>
      <c r="C219" s="113">
        <f>[3]С2.5!$CC$11</f>
        <v>0</v>
      </c>
    </row>
    <row r="220" spans="2:3" hidden="1" x14ac:dyDescent="0.2">
      <c r="B220" s="112">
        <f t="shared" si="1"/>
        <v>2097</v>
      </c>
      <c r="C220" s="113">
        <f>[3]С2.5!$CD$11</f>
        <v>0</v>
      </c>
    </row>
    <row r="221" spans="2:3" hidden="1" x14ac:dyDescent="0.2">
      <c r="B221" s="112">
        <f t="shared" si="1"/>
        <v>2098</v>
      </c>
      <c r="C221" s="113">
        <f>[3]С2.5!$CE$11</f>
        <v>0</v>
      </c>
    </row>
    <row r="222" spans="2:3" hidden="1" x14ac:dyDescent="0.2">
      <c r="B222" s="112">
        <f t="shared" si="1"/>
        <v>2099</v>
      </c>
      <c r="C222" s="113">
        <f>[3]С2.5!$CF$11</f>
        <v>0</v>
      </c>
    </row>
    <row r="223" spans="2:3" ht="13.5" hidden="1" thickBot="1" x14ac:dyDescent="0.25">
      <c r="B223" s="114">
        <f t="shared" si="1"/>
        <v>2100</v>
      </c>
      <c r="C223" s="115">
        <f>[3]С2.5!$CG$11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1" customWidth="1"/>
    <col min="2" max="2" width="100.5703125" style="1" customWidth="1"/>
    <col min="3" max="3" width="20.85546875" style="2"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tr">
        <f>[4]И1!D13</f>
        <v>Субъект Российской Федерации</v>
      </c>
      <c r="C4" s="10" t="str">
        <f>[4]И1!E13</f>
        <v>Новосибирская область</v>
      </c>
    </row>
    <row r="5" spans="1:3" ht="38.25" x14ac:dyDescent="0.2">
      <c r="A5" s="8"/>
      <c r="B5" s="9" t="str">
        <f>[4]И1!D14</f>
        <v>Тип муниципального образования (выберите из списка)</v>
      </c>
      <c r="C5" s="10" t="str">
        <f>[4]И1!E14</f>
        <v>село Останинка, Северный муниципальный район</v>
      </c>
    </row>
    <row r="6" spans="1:3" x14ac:dyDescent="0.2">
      <c r="A6" s="8"/>
      <c r="B6" s="9" t="str">
        <f>IF([4]И1!E15="","",[4]И1!D15)</f>
        <v/>
      </c>
      <c r="C6" s="10" t="str">
        <f>IF([4]И1!E15="","",[4]И1!E15)</f>
        <v/>
      </c>
    </row>
    <row r="7" spans="1:3" x14ac:dyDescent="0.2">
      <c r="A7" s="8"/>
      <c r="B7" s="9" t="str">
        <f>[4]И1!D16</f>
        <v>Код ОКТМО</v>
      </c>
      <c r="C7" s="11" t="str">
        <f>[4]И1!E16</f>
        <v>50644416101</v>
      </c>
    </row>
    <row r="8" spans="1:3" x14ac:dyDescent="0.2">
      <c r="A8" s="8"/>
      <c r="B8" s="12" t="str">
        <f>[4]И1!D17</f>
        <v>Система теплоснабжения</v>
      </c>
      <c r="C8" s="13">
        <f>[4]И1!E17</f>
        <v>0</v>
      </c>
    </row>
    <row r="9" spans="1:3" x14ac:dyDescent="0.2">
      <c r="A9" s="8"/>
      <c r="B9" s="9" t="str">
        <f>[4]И1!D8</f>
        <v>Период регулирования (i)-й</v>
      </c>
      <c r="C9" s="14">
        <f>[4]И1!E8</f>
        <v>2025</v>
      </c>
    </row>
    <row r="10" spans="1:3" x14ac:dyDescent="0.2">
      <c r="A10" s="8"/>
      <c r="B10" s="9" t="str">
        <f>[4]И1!D9</f>
        <v>Период регулирования (i-1)-й</v>
      </c>
      <c r="C10" s="14">
        <f>[4]И1!E9</f>
        <v>2024</v>
      </c>
    </row>
    <row r="11" spans="1:3" x14ac:dyDescent="0.2">
      <c r="A11" s="8"/>
      <c r="B11" s="9" t="str">
        <f>[4]И1!D10</f>
        <v>Период регулирования (i-2)-й</v>
      </c>
      <c r="C11" s="14">
        <f>[4]И1!E10</f>
        <v>2023</v>
      </c>
    </row>
    <row r="12" spans="1:3" x14ac:dyDescent="0.2">
      <c r="A12" s="8"/>
      <c r="B12" s="9" t="str">
        <f>[4]И1!D11</f>
        <v>Базовый год (б)</v>
      </c>
      <c r="C12" s="14">
        <f>[4]И1!E11</f>
        <v>2019</v>
      </c>
    </row>
    <row r="13" spans="1:3" ht="38.25" x14ac:dyDescent="0.2">
      <c r="A13" s="8"/>
      <c r="B13" s="9" t="str">
        <f>[4]И1!D18</f>
        <v>Вид топлива, использование которого преобладает в системе теплоснабжения</v>
      </c>
      <c r="C13" s="15" t="str">
        <f>[4]С1.1!E13</f>
        <v>уголь (вид угля не указан в топливном балансе)</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f>SUM(C18:C22)</f>
        <v>5795.5482834362756</v>
      </c>
    </row>
    <row r="18" spans="1:3" ht="42.75" x14ac:dyDescent="0.2">
      <c r="A18" s="22" t="s">
        <v>22</v>
      </c>
      <c r="B18" s="25" t="s">
        <v>245</v>
      </c>
      <c r="C18" s="26">
        <f>[4]С1!F12</f>
        <v>1231.0004189894119</v>
      </c>
    </row>
    <row r="19" spans="1:3" ht="42.75" x14ac:dyDescent="0.2">
      <c r="A19" s="22" t="s">
        <v>24</v>
      </c>
      <c r="B19" s="25" t="s">
        <v>246</v>
      </c>
      <c r="C19" s="26">
        <f>[4]С2!F12</f>
        <v>3019.0060520578481</v>
      </c>
    </row>
    <row r="20" spans="1:3" ht="30" x14ac:dyDescent="0.2">
      <c r="A20" s="22" t="s">
        <v>26</v>
      </c>
      <c r="B20" s="25" t="s">
        <v>247</v>
      </c>
      <c r="C20" s="26">
        <f>[4]С3!F12</f>
        <v>903.581328618258</v>
      </c>
    </row>
    <row r="21" spans="1:3" ht="42.75" x14ac:dyDescent="0.2">
      <c r="A21" s="22" t="s">
        <v>28</v>
      </c>
      <c r="B21" s="25" t="s">
        <v>248</v>
      </c>
      <c r="C21" s="26">
        <f>[4]С4!F12</f>
        <v>528.32228213475207</v>
      </c>
    </row>
    <row r="22" spans="1:3" ht="30" x14ac:dyDescent="0.2">
      <c r="A22" s="22" t="s">
        <v>30</v>
      </c>
      <c r="B22" s="25" t="s">
        <v>249</v>
      </c>
      <c r="C22" s="26">
        <f>[4]С5!F12</f>
        <v>113.63820163600541</v>
      </c>
    </row>
    <row r="23" spans="1:3" ht="43.5" thickBot="1" x14ac:dyDescent="0.25">
      <c r="A23" s="27" t="s">
        <v>32</v>
      </c>
      <c r="B23" s="106" t="s">
        <v>250</v>
      </c>
      <c r="C23" s="29" t="str">
        <f>[4]С6!F12</f>
        <v>-</v>
      </c>
    </row>
    <row r="24" spans="1:3" ht="13.5" thickBot="1" x14ac:dyDescent="0.25">
      <c r="A24" s="4"/>
    </row>
    <row r="25" spans="1:3" x14ac:dyDescent="0.2">
      <c r="A25" s="16" t="s">
        <v>18</v>
      </c>
      <c r="B25" s="30" t="s">
        <v>19</v>
      </c>
      <c r="C25" s="31" t="s">
        <v>20</v>
      </c>
    </row>
    <row r="26" spans="1:3" x14ac:dyDescent="0.2">
      <c r="A26" s="19">
        <v>1</v>
      </c>
      <c r="B26" s="32">
        <v>2</v>
      </c>
      <c r="C26" s="33">
        <v>3</v>
      </c>
    </row>
    <row r="27" spans="1:3" ht="43.5" customHeight="1" x14ac:dyDescent="0.2">
      <c r="A27" s="22">
        <v>1</v>
      </c>
      <c r="B27" s="124" t="s">
        <v>35</v>
      </c>
      <c r="C27" s="124"/>
    </row>
    <row r="28" spans="1:3" x14ac:dyDescent="0.2">
      <c r="A28" s="22" t="s">
        <v>22</v>
      </c>
      <c r="B28" s="34" t="s">
        <v>36</v>
      </c>
      <c r="C28" s="35">
        <f>[4]С1.1!E16</f>
        <v>5100</v>
      </c>
    </row>
    <row r="29" spans="1:3" ht="42.75" x14ac:dyDescent="0.2">
      <c r="A29" s="22" t="s">
        <v>24</v>
      </c>
      <c r="B29" s="34" t="s">
        <v>251</v>
      </c>
      <c r="C29" s="35">
        <f>[4]С1.1!E27</f>
        <v>4352.1083333333336</v>
      </c>
    </row>
    <row r="30" spans="1:3" ht="17.25" x14ac:dyDescent="0.2">
      <c r="A30" s="22" t="s">
        <v>26</v>
      </c>
      <c r="B30" s="34" t="s">
        <v>252</v>
      </c>
      <c r="C30" s="36">
        <f>[4]С1.1!E19</f>
        <v>1.7000000000000001E-2</v>
      </c>
    </row>
    <row r="31" spans="1:3" ht="17.25" x14ac:dyDescent="0.2">
      <c r="A31" s="22" t="s">
        <v>28</v>
      </c>
      <c r="B31" s="34" t="s">
        <v>253</v>
      </c>
      <c r="C31" s="36">
        <f>[4]С1.1!E20</f>
        <v>5.8000000000000003E-2</v>
      </c>
    </row>
    <row r="32" spans="1:3" ht="30" x14ac:dyDescent="0.2">
      <c r="A32" s="22" t="s">
        <v>30</v>
      </c>
      <c r="B32" s="37" t="s">
        <v>254</v>
      </c>
      <c r="C32" s="38">
        <f>[4]С1!F13</f>
        <v>176.4</v>
      </c>
    </row>
    <row r="33" spans="1:3" x14ac:dyDescent="0.2">
      <c r="A33" s="22" t="s">
        <v>32</v>
      </c>
      <c r="B33" s="37" t="s">
        <v>41</v>
      </c>
      <c r="C33" s="39">
        <f>[4]С1!F16</f>
        <v>7000</v>
      </c>
    </row>
    <row r="34" spans="1:3" ht="14.25" x14ac:dyDescent="0.2">
      <c r="A34" s="22" t="s">
        <v>42</v>
      </c>
      <c r="B34" s="40" t="s">
        <v>255</v>
      </c>
      <c r="C34" s="41">
        <f>[4]С1!F17</f>
        <v>0.72857142857142854</v>
      </c>
    </row>
    <row r="35" spans="1:3" ht="15.75" x14ac:dyDescent="0.2">
      <c r="A35" s="42" t="s">
        <v>44</v>
      </c>
      <c r="B35" s="43" t="s">
        <v>256</v>
      </c>
      <c r="C35" s="41">
        <f>[4]С1!F20</f>
        <v>21.588411179999994</v>
      </c>
    </row>
    <row r="36" spans="1:3" ht="15.75" x14ac:dyDescent="0.2">
      <c r="A36" s="42" t="s">
        <v>46</v>
      </c>
      <c r="B36" s="44" t="s">
        <v>257</v>
      </c>
      <c r="C36" s="41">
        <f>[4]С1!F21</f>
        <v>20.818139999999996</v>
      </c>
    </row>
    <row r="37" spans="1:3" ht="14.25" x14ac:dyDescent="0.2">
      <c r="A37" s="42" t="s">
        <v>48</v>
      </c>
      <c r="B37" s="45" t="s">
        <v>258</v>
      </c>
      <c r="C37" s="41">
        <f>[4]С1!F22</f>
        <v>1.0369999999999999</v>
      </c>
    </row>
    <row r="38" spans="1:3" ht="53.25" thickBot="1" x14ac:dyDescent="0.25">
      <c r="A38" s="27" t="s">
        <v>50</v>
      </c>
      <c r="B38" s="46" t="s">
        <v>259</v>
      </c>
      <c r="C38" s="47">
        <f>[4]С1!F23</f>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tr">
        <f>[4]С2.1!E12</f>
        <v>V</v>
      </c>
    </row>
    <row r="42" spans="1:3" ht="25.5" x14ac:dyDescent="0.2">
      <c r="A42" s="22" t="s">
        <v>57</v>
      </c>
      <c r="B42" s="34" t="s">
        <v>58</v>
      </c>
      <c r="C42" s="52" t="str">
        <f>[4]С2.1!E13</f>
        <v>6 и менее баллов</v>
      </c>
    </row>
    <row r="43" spans="1:3" ht="25.5" x14ac:dyDescent="0.2">
      <c r="A43" s="22" t="s">
        <v>60</v>
      </c>
      <c r="B43" s="34" t="s">
        <v>61</v>
      </c>
      <c r="C43" s="52" t="str">
        <f>[4]С2.1!E14</f>
        <v>до 200</v>
      </c>
    </row>
    <row r="44" spans="1:3" ht="25.5" x14ac:dyDescent="0.2">
      <c r="A44" s="22" t="s">
        <v>63</v>
      </c>
      <c r="B44" s="34" t="s">
        <v>64</v>
      </c>
      <c r="C44" s="53" t="str">
        <f>[4]С2.1!E15</f>
        <v>нет</v>
      </c>
    </row>
    <row r="45" spans="1:3" ht="30" x14ac:dyDescent="0.2">
      <c r="A45" s="22" t="s">
        <v>66</v>
      </c>
      <c r="B45" s="34" t="s">
        <v>260</v>
      </c>
      <c r="C45" s="35">
        <f>[4]С2!F18</f>
        <v>38910.02669467502</v>
      </c>
    </row>
    <row r="46" spans="1:3" ht="30" x14ac:dyDescent="0.2">
      <c r="A46" s="22" t="s">
        <v>68</v>
      </c>
      <c r="B46" s="54" t="s">
        <v>261</v>
      </c>
      <c r="C46" s="35">
        <f>IF([4]С2!F19&gt;0,[4]С2!F19,[4]С2!F20)</f>
        <v>23441.524932855718</v>
      </c>
    </row>
    <row r="47" spans="1:3" ht="25.5" x14ac:dyDescent="0.2">
      <c r="A47" s="22" t="s">
        <v>70</v>
      </c>
      <c r="B47" s="55" t="s">
        <v>71</v>
      </c>
      <c r="C47" s="35">
        <f>[4]С2.1!E19</f>
        <v>-39</v>
      </c>
    </row>
    <row r="48" spans="1:3" ht="25.5" x14ac:dyDescent="0.2">
      <c r="A48" s="22" t="s">
        <v>72</v>
      </c>
      <c r="B48" s="55" t="s">
        <v>73</v>
      </c>
      <c r="C48" s="35" t="str">
        <f>[4]С2.1!E22</f>
        <v>нет</v>
      </c>
    </row>
    <row r="49" spans="1:3" ht="38.25" x14ac:dyDescent="0.2">
      <c r="A49" s="22" t="s">
        <v>74</v>
      </c>
      <c r="B49" s="56" t="s">
        <v>262</v>
      </c>
      <c r="C49" s="35">
        <f>[4]С2.2!E10</f>
        <v>1287</v>
      </c>
    </row>
    <row r="50" spans="1:3" ht="25.5" x14ac:dyDescent="0.2">
      <c r="A50" s="22" t="s">
        <v>76</v>
      </c>
      <c r="B50" s="57" t="s">
        <v>263</v>
      </c>
      <c r="C50" s="35">
        <f>[4]С2.2!E12</f>
        <v>5.97</v>
      </c>
    </row>
    <row r="51" spans="1:3" ht="52.5" x14ac:dyDescent="0.2">
      <c r="A51" s="22" t="s">
        <v>78</v>
      </c>
      <c r="B51" s="58" t="s">
        <v>264</v>
      </c>
      <c r="C51" s="35">
        <f>[4]С2.2!E13</f>
        <v>1</v>
      </c>
    </row>
    <row r="52" spans="1:3" ht="27.75" x14ac:dyDescent="0.2">
      <c r="A52" s="22" t="s">
        <v>80</v>
      </c>
      <c r="B52" s="57" t="s">
        <v>265</v>
      </c>
      <c r="C52" s="35">
        <f>[4]С2.2!E14</f>
        <v>12104</v>
      </c>
    </row>
    <row r="53" spans="1:3" ht="25.5" x14ac:dyDescent="0.2">
      <c r="A53" s="22" t="s">
        <v>82</v>
      </c>
      <c r="B53" s="58" t="s">
        <v>266</v>
      </c>
      <c r="C53" s="36">
        <f>[4]С2.2!E15</f>
        <v>4.8000000000000001E-2</v>
      </c>
    </row>
    <row r="54" spans="1:3" x14ac:dyDescent="0.2">
      <c r="A54" s="22" t="s">
        <v>84</v>
      </c>
      <c r="B54" s="58" t="s">
        <v>267</v>
      </c>
      <c r="C54" s="35">
        <f>[4]С2.2!E16</f>
        <v>1</v>
      </c>
    </row>
    <row r="55" spans="1:3" ht="15.75" x14ac:dyDescent="0.2">
      <c r="A55" s="22" t="s">
        <v>86</v>
      </c>
      <c r="B55" s="59" t="s">
        <v>268</v>
      </c>
      <c r="C55" s="35">
        <f>[4]С2!F21</f>
        <v>1</v>
      </c>
    </row>
    <row r="56" spans="1:3" ht="30" x14ac:dyDescent="0.2">
      <c r="A56" s="60" t="s">
        <v>88</v>
      </c>
      <c r="B56" s="34" t="s">
        <v>269</v>
      </c>
      <c r="C56" s="35">
        <f>[4]С2!F13</f>
        <v>201692.04967554673</v>
      </c>
    </row>
    <row r="57" spans="1:3" ht="30" x14ac:dyDescent="0.2">
      <c r="A57" s="60" t="s">
        <v>90</v>
      </c>
      <c r="B57" s="59" t="s">
        <v>270</v>
      </c>
      <c r="C57" s="35">
        <f>[4]С2!F14</f>
        <v>113455</v>
      </c>
    </row>
    <row r="58" spans="1:3" ht="15.75" x14ac:dyDescent="0.2">
      <c r="A58" s="60" t="s">
        <v>92</v>
      </c>
      <c r="B58" s="61" t="s">
        <v>271</v>
      </c>
      <c r="C58" s="41">
        <f>[4]С2!F15</f>
        <v>1.071</v>
      </c>
    </row>
    <row r="59" spans="1:3" ht="15.75" x14ac:dyDescent="0.2">
      <c r="A59" s="60" t="s">
        <v>94</v>
      </c>
      <c r="B59" s="61" t="s">
        <v>272</v>
      </c>
      <c r="C59" s="41">
        <f>[4]С2!F16</f>
        <v>1</v>
      </c>
    </row>
    <row r="60" spans="1:3" ht="17.25" x14ac:dyDescent="0.2">
      <c r="A60" s="60" t="s">
        <v>96</v>
      </c>
      <c r="B60" s="59" t="s">
        <v>273</v>
      </c>
      <c r="C60" s="35">
        <f>[4]С2!F17</f>
        <v>1</v>
      </c>
    </row>
    <row r="61" spans="1:3" s="64" customFormat="1" ht="14.25" x14ac:dyDescent="0.2">
      <c r="A61" s="60" t="s">
        <v>98</v>
      </c>
      <c r="B61" s="62" t="s">
        <v>274</v>
      </c>
      <c r="C61" s="63">
        <f>[4]С2!F33</f>
        <v>10</v>
      </c>
    </row>
    <row r="62" spans="1:3" ht="30" x14ac:dyDescent="0.2">
      <c r="A62" s="60" t="s">
        <v>100</v>
      </c>
      <c r="B62" s="65" t="s">
        <v>275</v>
      </c>
      <c r="C62" s="35">
        <f>[4]С2!F26</f>
        <v>933.15998692308699</v>
      </c>
    </row>
    <row r="63" spans="1:3" ht="17.25" x14ac:dyDescent="0.2">
      <c r="A63" s="60" t="s">
        <v>102</v>
      </c>
      <c r="B63" s="54" t="s">
        <v>276</v>
      </c>
      <c r="C63" s="35">
        <f>[4]С2!F27</f>
        <v>0.13385393699999998</v>
      </c>
    </row>
    <row r="64" spans="1:3" ht="17.25" x14ac:dyDescent="0.2">
      <c r="A64" s="60" t="s">
        <v>104</v>
      </c>
      <c r="B64" s="59" t="s">
        <v>277</v>
      </c>
      <c r="C64" s="63">
        <f>[4]С2!F28</f>
        <v>4200</v>
      </c>
    </row>
    <row r="65" spans="1:3" ht="42.75" x14ac:dyDescent="0.2">
      <c r="A65" s="60" t="s">
        <v>106</v>
      </c>
      <c r="B65" s="34" t="s">
        <v>278</v>
      </c>
      <c r="C65" s="35">
        <f>[4]С2!F22</f>
        <v>42890.921752741691</v>
      </c>
    </row>
    <row r="66" spans="1:3" ht="30" x14ac:dyDescent="0.2">
      <c r="A66" s="60" t="s">
        <v>108</v>
      </c>
      <c r="B66" s="61" t="s">
        <v>279</v>
      </c>
      <c r="C66" s="35">
        <f>[4]С2!F23</f>
        <v>1990</v>
      </c>
    </row>
    <row r="67" spans="1:3" ht="30" x14ac:dyDescent="0.2">
      <c r="A67" s="60" t="s">
        <v>110</v>
      </c>
      <c r="B67" s="54" t="s">
        <v>280</v>
      </c>
      <c r="C67" s="35">
        <f>[4]С2.1!E27</f>
        <v>14307.876789999998</v>
      </c>
    </row>
    <row r="68" spans="1:3" ht="38.25" x14ac:dyDescent="0.2">
      <c r="A68" s="60" t="s">
        <v>112</v>
      </c>
      <c r="B68" s="66" t="s">
        <v>113</v>
      </c>
      <c r="C68" s="53">
        <f>[4]С2.3!E21</f>
        <v>0</v>
      </c>
    </row>
    <row r="69" spans="1:3" ht="25.5" x14ac:dyDescent="0.2">
      <c r="A69" s="60" t="s">
        <v>114</v>
      </c>
      <c r="B69" s="67" t="s">
        <v>115</v>
      </c>
      <c r="C69" s="68">
        <f>[4]С2.3!E11</f>
        <v>9.89</v>
      </c>
    </row>
    <row r="70" spans="1:3" ht="25.5" x14ac:dyDescent="0.2">
      <c r="A70" s="60" t="s">
        <v>116</v>
      </c>
      <c r="B70" s="67" t="s">
        <v>117</v>
      </c>
      <c r="C70" s="63">
        <f>[4]С2.3!E13</f>
        <v>300</v>
      </c>
    </row>
    <row r="71" spans="1:3" ht="25.5" x14ac:dyDescent="0.2">
      <c r="A71" s="60" t="s">
        <v>118</v>
      </c>
      <c r="B71" s="66" t="s">
        <v>119</v>
      </c>
      <c r="C71" s="69">
        <f>IF([4]С2.3!E22&gt;0,[4]С2.3!E22,[4]С2.3!E14)</f>
        <v>61211</v>
      </c>
    </row>
    <row r="72" spans="1:3" ht="38.25" x14ac:dyDescent="0.2">
      <c r="A72" s="60" t="s">
        <v>120</v>
      </c>
      <c r="B72" s="66" t="s">
        <v>121</v>
      </c>
      <c r="C72" s="69">
        <f>IF([4]С2.3!E23&gt;0,[4]С2.3!E23,[4]С2.3!E15)</f>
        <v>45675</v>
      </c>
    </row>
    <row r="73" spans="1:3" ht="30" x14ac:dyDescent="0.2">
      <c r="A73" s="60" t="s">
        <v>122</v>
      </c>
      <c r="B73" s="54" t="s">
        <v>281</v>
      </c>
      <c r="C73" s="35">
        <f>[4]С2.1!E28</f>
        <v>9541.9567200000001</v>
      </c>
    </row>
    <row r="74" spans="1:3" ht="38.25" x14ac:dyDescent="0.2">
      <c r="A74" s="60" t="s">
        <v>124</v>
      </c>
      <c r="B74" s="66" t="s">
        <v>125</v>
      </c>
      <c r="C74" s="53">
        <f>[4]С2.3!E25</f>
        <v>0</v>
      </c>
    </row>
    <row r="75" spans="1:3" ht="25.5" x14ac:dyDescent="0.2">
      <c r="A75" s="60" t="s">
        <v>126</v>
      </c>
      <c r="B75" s="67" t="s">
        <v>127</v>
      </c>
      <c r="C75" s="68">
        <f>[4]С2.3!E12</f>
        <v>0.56000000000000005</v>
      </c>
    </row>
    <row r="76" spans="1:3" ht="25.5" x14ac:dyDescent="0.2">
      <c r="A76" s="60" t="s">
        <v>128</v>
      </c>
      <c r="B76" s="67" t="s">
        <v>117</v>
      </c>
      <c r="C76" s="63">
        <f>[4]С2.3!E13</f>
        <v>300</v>
      </c>
    </row>
    <row r="77" spans="1:3" ht="25.5" x14ac:dyDescent="0.2">
      <c r="A77" s="60" t="s">
        <v>129</v>
      </c>
      <c r="B77" s="70" t="s">
        <v>130</v>
      </c>
      <c r="C77" s="69">
        <f>IF([4]С2.3!E26&gt;0,[4]С2.3!E26,[4]С2.3!E16)</f>
        <v>65637</v>
      </c>
    </row>
    <row r="78" spans="1:3" ht="38.25" x14ac:dyDescent="0.2">
      <c r="A78" s="60" t="s">
        <v>131</v>
      </c>
      <c r="B78" s="70" t="s">
        <v>132</v>
      </c>
      <c r="C78" s="69">
        <f>IF([4]С2.3!E27&gt;0,[4]С2.3!E27,[4]С2.3!E17)</f>
        <v>31684</v>
      </c>
    </row>
    <row r="79" spans="1:3" ht="17.25" x14ac:dyDescent="0.2">
      <c r="A79" s="60" t="s">
        <v>133</v>
      </c>
      <c r="B79" s="34" t="s">
        <v>282</v>
      </c>
      <c r="C79" s="36">
        <f>[4]С2!F29</f>
        <v>0.17804631770487722</v>
      </c>
    </row>
    <row r="80" spans="1:3" ht="30" x14ac:dyDescent="0.2">
      <c r="A80" s="60" t="s">
        <v>135</v>
      </c>
      <c r="B80" s="54" t="s">
        <v>283</v>
      </c>
      <c r="C80" s="71">
        <f>[4]С2!F30</f>
        <v>0.1652189781021898</v>
      </c>
    </row>
    <row r="81" spans="1:3" ht="17.25" x14ac:dyDescent="0.2">
      <c r="A81" s="60" t="s">
        <v>137</v>
      </c>
      <c r="B81" s="72" t="s">
        <v>284</v>
      </c>
      <c r="C81" s="36">
        <f>[4]С2!F31</f>
        <v>0.13880000000000001</v>
      </c>
    </row>
    <row r="82" spans="1:3" s="64" customFormat="1" ht="18" thickBot="1" x14ac:dyDescent="0.25">
      <c r="A82" s="73" t="s">
        <v>139</v>
      </c>
      <c r="B82" s="74" t="s">
        <v>285</v>
      </c>
      <c r="C82" s="75">
        <f>[4]С2!F32</f>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30" x14ac:dyDescent="0.2">
      <c r="A85" s="78" t="s">
        <v>143</v>
      </c>
      <c r="B85" s="34" t="s">
        <v>286</v>
      </c>
      <c r="C85" s="35">
        <f>[4]С3!F14</f>
        <v>14650.185814796665</v>
      </c>
    </row>
    <row r="86" spans="1:3" s="64" customFormat="1" ht="42.75" x14ac:dyDescent="0.2">
      <c r="A86" s="78" t="s">
        <v>145</v>
      </c>
      <c r="B86" s="54" t="s">
        <v>287</v>
      </c>
      <c r="C86" s="79">
        <f>[4]С3!F15</f>
        <v>0.25</v>
      </c>
    </row>
    <row r="87" spans="1:3" s="64" customFormat="1" ht="14.25" x14ac:dyDescent="0.2">
      <c r="A87" s="78" t="s">
        <v>147</v>
      </c>
      <c r="B87" s="80" t="s">
        <v>288</v>
      </c>
      <c r="C87" s="63">
        <f>[4]С3!F18</f>
        <v>15</v>
      </c>
    </row>
    <row r="88" spans="1:3" s="64" customFormat="1" ht="17.25" x14ac:dyDescent="0.2">
      <c r="A88" s="78" t="s">
        <v>149</v>
      </c>
      <c r="B88" s="34" t="s">
        <v>289</v>
      </c>
      <c r="C88" s="35">
        <f>[4]С3!F19</f>
        <v>4157.8973058034635</v>
      </c>
    </row>
    <row r="89" spans="1:3" s="64" customFormat="1" ht="55.5" x14ac:dyDescent="0.2">
      <c r="A89" s="78" t="s">
        <v>151</v>
      </c>
      <c r="B89" s="54" t="s">
        <v>290</v>
      </c>
      <c r="C89" s="81">
        <f>[4]С3!F20</f>
        <v>2.1999999999999999E-2</v>
      </c>
    </row>
    <row r="90" spans="1:3" s="64" customFormat="1" ht="14.25" x14ac:dyDescent="0.2">
      <c r="A90" s="78" t="s">
        <v>153</v>
      </c>
      <c r="B90" s="59" t="s">
        <v>274</v>
      </c>
      <c r="C90" s="63">
        <f>[4]С3!F21</f>
        <v>10</v>
      </c>
    </row>
    <row r="91" spans="1:3" s="64" customFormat="1" ht="17.25" x14ac:dyDescent="0.2">
      <c r="A91" s="78" t="s">
        <v>154</v>
      </c>
      <c r="B91" s="34" t="s">
        <v>291</v>
      </c>
      <c r="C91" s="35">
        <f>[4]С3!F22</f>
        <v>2.7994799607692609</v>
      </c>
    </row>
    <row r="92" spans="1:3" s="64" customFormat="1" ht="55.5" x14ac:dyDescent="0.2">
      <c r="A92" s="78" t="s">
        <v>156</v>
      </c>
      <c r="B92" s="54" t="s">
        <v>292</v>
      </c>
      <c r="C92" s="81">
        <f>[4]С3!F23</f>
        <v>3.0000000000000001E-3</v>
      </c>
    </row>
    <row r="93" spans="1:3" s="64" customFormat="1" ht="27.75" thickBot="1" x14ac:dyDescent="0.25">
      <c r="A93" s="82" t="s">
        <v>158</v>
      </c>
      <c r="B93" s="83" t="s">
        <v>293</v>
      </c>
      <c r="C93" s="84">
        <f>[4]С3!F24</f>
        <v>933.15998692308699</v>
      </c>
    </row>
    <row r="94" spans="1:3" ht="13.5" thickBot="1" x14ac:dyDescent="0.25">
      <c r="A94" s="48"/>
      <c r="B94" s="76"/>
      <c r="C94" s="15"/>
    </row>
    <row r="95" spans="1:3" ht="30" customHeight="1" x14ac:dyDescent="0.2">
      <c r="A95" s="85" t="s">
        <v>159</v>
      </c>
      <c r="B95" s="119" t="s">
        <v>160</v>
      </c>
      <c r="C95" s="119"/>
    </row>
    <row r="96" spans="1:3" ht="30" x14ac:dyDescent="0.2">
      <c r="A96" s="60" t="s">
        <v>161</v>
      </c>
      <c r="B96" s="34" t="s">
        <v>294</v>
      </c>
      <c r="C96" s="35">
        <f>[4]С4!F16</f>
        <v>1652.5</v>
      </c>
    </row>
    <row r="97" spans="1:3" ht="30" x14ac:dyDescent="0.2">
      <c r="A97" s="60" t="s">
        <v>163</v>
      </c>
      <c r="B97" s="59" t="s">
        <v>295</v>
      </c>
      <c r="C97" s="35">
        <f>[4]С4!F17</f>
        <v>73547</v>
      </c>
    </row>
    <row r="98" spans="1:3" ht="17.25" x14ac:dyDescent="0.2">
      <c r="A98" s="60" t="s">
        <v>165</v>
      </c>
      <c r="B98" s="59" t="s">
        <v>296</v>
      </c>
      <c r="C98" s="41">
        <f>[4]С4!F18</f>
        <v>0.02</v>
      </c>
    </row>
    <row r="99" spans="1:3" ht="30" x14ac:dyDescent="0.2">
      <c r="A99" s="60" t="s">
        <v>167</v>
      </c>
      <c r="B99" s="59" t="s">
        <v>297</v>
      </c>
      <c r="C99" s="35">
        <f>[4]С4!F19</f>
        <v>12104</v>
      </c>
    </row>
    <row r="100" spans="1:3" ht="31.5" x14ac:dyDescent="0.2">
      <c r="A100" s="60" t="s">
        <v>169</v>
      </c>
      <c r="B100" s="59" t="s">
        <v>298</v>
      </c>
      <c r="C100" s="41">
        <f>[4]С4!F20</f>
        <v>1.4999999999999999E-2</v>
      </c>
    </row>
    <row r="101" spans="1:3" ht="30" x14ac:dyDescent="0.2">
      <c r="A101" s="60" t="s">
        <v>171</v>
      </c>
      <c r="B101" s="34" t="s">
        <v>299</v>
      </c>
      <c r="C101" s="35">
        <f>[4]С4!F21</f>
        <v>1933.1949342509995</v>
      </c>
    </row>
    <row r="102" spans="1:3" ht="24" customHeight="1" x14ac:dyDescent="0.2">
      <c r="A102" s="60" t="s">
        <v>173</v>
      </c>
      <c r="B102" s="54" t="s">
        <v>174</v>
      </c>
      <c r="C102" s="86">
        <f>IF([4]С4.2!F8="да",[4]С4.2!D21,[4]С4.2!D15)</f>
        <v>0</v>
      </c>
    </row>
    <row r="103" spans="1:3" ht="68.25" x14ac:dyDescent="0.2">
      <c r="A103" s="60" t="s">
        <v>175</v>
      </c>
      <c r="B103" s="54" t="s">
        <v>300</v>
      </c>
      <c r="C103" s="35">
        <f>[4]С4!F22</f>
        <v>3.6112641666666665</v>
      </c>
    </row>
    <row r="104" spans="1:3" ht="30" x14ac:dyDescent="0.2">
      <c r="A104" s="60" t="s">
        <v>177</v>
      </c>
      <c r="B104" s="59" t="s">
        <v>301</v>
      </c>
      <c r="C104" s="35">
        <f>[4]С4!F23</f>
        <v>180</v>
      </c>
    </row>
    <row r="105" spans="1:3" ht="14.25" x14ac:dyDescent="0.2">
      <c r="A105" s="60" t="s">
        <v>179</v>
      </c>
      <c r="B105" s="54" t="s">
        <v>302</v>
      </c>
      <c r="C105" s="35">
        <f>[4]С4!F24</f>
        <v>8497.1999999999989</v>
      </c>
    </row>
    <row r="106" spans="1:3" ht="14.25" x14ac:dyDescent="0.2">
      <c r="A106" s="60" t="s">
        <v>181</v>
      </c>
      <c r="B106" s="59" t="s">
        <v>303</v>
      </c>
      <c r="C106" s="41">
        <f>[4]С4!F25</f>
        <v>0.35</v>
      </c>
    </row>
    <row r="107" spans="1:3" ht="17.25" x14ac:dyDescent="0.2">
      <c r="A107" s="60" t="s">
        <v>183</v>
      </c>
      <c r="B107" s="34" t="s">
        <v>304</v>
      </c>
      <c r="C107" s="35">
        <f>[4]С4!F26</f>
        <v>52.873770000000007</v>
      </c>
    </row>
    <row r="108" spans="1:3" ht="25.5" x14ac:dyDescent="0.2">
      <c r="A108" s="60" t="s">
        <v>185</v>
      </c>
      <c r="B108" s="54" t="s">
        <v>113</v>
      </c>
      <c r="C108" s="86">
        <f>[4]С4.3!E16</f>
        <v>0</v>
      </c>
    </row>
    <row r="109" spans="1:3" ht="25.5" x14ac:dyDescent="0.2">
      <c r="A109" s="60" t="s">
        <v>186</v>
      </c>
      <c r="B109" s="54" t="s">
        <v>187</v>
      </c>
      <c r="C109" s="35">
        <f>[4]С4.3!E17</f>
        <v>14.15</v>
      </c>
    </row>
    <row r="110" spans="1:3" ht="38.25" x14ac:dyDescent="0.2">
      <c r="A110" s="60" t="s">
        <v>188</v>
      </c>
      <c r="B110" s="54" t="s">
        <v>125</v>
      </c>
      <c r="C110" s="86">
        <f>[4]С4.3!E18</f>
        <v>0</v>
      </c>
    </row>
    <row r="111" spans="1:3" x14ac:dyDescent="0.2">
      <c r="A111" s="60" t="s">
        <v>189</v>
      </c>
      <c r="B111" s="54" t="s">
        <v>190</v>
      </c>
      <c r="C111" s="35">
        <f>[4]С4.3!E19</f>
        <v>15.93</v>
      </c>
    </row>
    <row r="112" spans="1:3" x14ac:dyDescent="0.2">
      <c r="A112" s="60" t="s">
        <v>191</v>
      </c>
      <c r="B112" s="59" t="s">
        <v>192</v>
      </c>
      <c r="C112" s="35">
        <f>[4]С4.3!E11</f>
        <v>1871</v>
      </c>
    </row>
    <row r="113" spans="1:3" x14ac:dyDescent="0.2">
      <c r="A113" s="60" t="s">
        <v>193</v>
      </c>
      <c r="B113" s="59" t="s">
        <v>194</v>
      </c>
      <c r="C113" s="53">
        <f>[4]С4.3!E12</f>
        <v>1636</v>
      </c>
    </row>
    <row r="114" spans="1:3" x14ac:dyDescent="0.2">
      <c r="A114" s="60" t="s">
        <v>195</v>
      </c>
      <c r="B114" s="59" t="s">
        <v>196</v>
      </c>
      <c r="C114" s="53">
        <f>[4]С4.3!E13</f>
        <v>204</v>
      </c>
    </row>
    <row r="115" spans="1:3" ht="30" x14ac:dyDescent="0.2">
      <c r="A115" s="60" t="s">
        <v>197</v>
      </c>
      <c r="B115" s="34" t="s">
        <v>305</v>
      </c>
      <c r="C115" s="35">
        <f>[4]С4!F27</f>
        <v>1184.3870095996429</v>
      </c>
    </row>
    <row r="116" spans="1:3" ht="25.5" x14ac:dyDescent="0.2">
      <c r="A116" s="60" t="s">
        <v>199</v>
      </c>
      <c r="B116" s="54" t="s">
        <v>200</v>
      </c>
      <c r="C116" s="35">
        <f>[4]С4!F28</f>
        <v>909.66744208881937</v>
      </c>
    </row>
    <row r="117" spans="1:3" ht="42.75" x14ac:dyDescent="0.2">
      <c r="A117" s="60" t="s">
        <v>201</v>
      </c>
      <c r="B117" s="54" t="s">
        <v>306</v>
      </c>
      <c r="C117" s="35">
        <f>[4]С4!F29</f>
        <v>274.71956751082348</v>
      </c>
    </row>
    <row r="118" spans="1:3" ht="30" x14ac:dyDescent="0.2">
      <c r="A118" s="60" t="s">
        <v>203</v>
      </c>
      <c r="B118" s="40" t="s">
        <v>307</v>
      </c>
      <c r="C118" s="35">
        <f>[4]С4!F30</f>
        <v>2993.1783732665285</v>
      </c>
    </row>
    <row r="119" spans="1:3" ht="42.75" x14ac:dyDescent="0.2">
      <c r="A119" s="60" t="s">
        <v>205</v>
      </c>
      <c r="B119" s="87" t="s">
        <v>308</v>
      </c>
      <c r="C119" s="35">
        <f>[4]С4!F33</f>
        <v>1812.8020023806164</v>
      </c>
    </row>
    <row r="120" spans="1:3" ht="30" x14ac:dyDescent="0.2">
      <c r="A120" s="60" t="s">
        <v>207</v>
      </c>
      <c r="B120" s="88" t="s">
        <v>309</v>
      </c>
      <c r="C120" s="35">
        <f>[4]С4!F35</f>
        <v>18.902267999999999</v>
      </c>
    </row>
    <row r="121" spans="1:3" ht="14.25" x14ac:dyDescent="0.2">
      <c r="A121" s="60" t="s">
        <v>209</v>
      </c>
      <c r="B121" s="57" t="s">
        <v>310</v>
      </c>
      <c r="C121" s="35">
        <f>[4]С4!F36</f>
        <v>14319.9</v>
      </c>
    </row>
    <row r="122" spans="1:3" ht="28.5" thickBot="1" x14ac:dyDescent="0.25">
      <c r="A122" s="73" t="s">
        <v>211</v>
      </c>
      <c r="B122" s="89" t="s">
        <v>311</v>
      </c>
      <c r="C122" s="84">
        <f>[4]С4!F37</f>
        <v>1.32</v>
      </c>
    </row>
    <row r="123" spans="1:3" s="90" customFormat="1" ht="13.5" thickBot="1" x14ac:dyDescent="0.25">
      <c r="A123" s="48"/>
      <c r="B123" s="76"/>
      <c r="C123" s="15"/>
    </row>
    <row r="124" spans="1:3" s="64" customFormat="1" ht="30" customHeight="1" x14ac:dyDescent="0.2">
      <c r="A124" s="77" t="s">
        <v>213</v>
      </c>
      <c r="B124" s="119" t="s">
        <v>214</v>
      </c>
      <c r="C124" s="119"/>
    </row>
    <row r="125" spans="1:3" ht="16.5" thickBot="1" x14ac:dyDescent="0.25">
      <c r="A125" s="27" t="s">
        <v>215</v>
      </c>
      <c r="B125" s="91" t="s">
        <v>312</v>
      </c>
      <c r="C125" s="84">
        <f>[4]С5!F17</f>
        <v>0.02</v>
      </c>
    </row>
    <row r="126" spans="1:3" s="90" customFormat="1" ht="13.5" thickBot="1" x14ac:dyDescent="0.25">
      <c r="A126" s="48"/>
      <c r="B126" s="76"/>
      <c r="C126" s="15"/>
    </row>
    <row r="127" spans="1:3" ht="42.75" customHeight="1" x14ac:dyDescent="0.2">
      <c r="A127" s="85" t="s">
        <v>217</v>
      </c>
      <c r="B127" s="120" t="s">
        <v>218</v>
      </c>
      <c r="C127" s="120"/>
    </row>
    <row r="128" spans="1:3" ht="68.25" x14ac:dyDescent="0.2">
      <c r="A128" s="60" t="s">
        <v>219</v>
      </c>
      <c r="B128" s="92" t="s">
        <v>313</v>
      </c>
      <c r="C128" s="35" t="s">
        <v>34</v>
      </c>
    </row>
    <row r="129" spans="1:3" ht="42.75" hidden="1" x14ac:dyDescent="0.2">
      <c r="A129" s="60" t="s">
        <v>221</v>
      </c>
      <c r="B129" s="87" t="s">
        <v>314</v>
      </c>
      <c r="C129" s="93"/>
    </row>
    <row r="130" spans="1:3" ht="69" thickBot="1" x14ac:dyDescent="0.25">
      <c r="A130" s="73" t="s">
        <v>223</v>
      </c>
      <c r="B130" s="94" t="s">
        <v>315</v>
      </c>
      <c r="C130" s="95" t="s">
        <v>34</v>
      </c>
    </row>
    <row r="131" spans="1:3" ht="62.25" hidden="1" customHeight="1" x14ac:dyDescent="0.2">
      <c r="A131" s="96" t="s">
        <v>225</v>
      </c>
      <c r="B131" s="97" t="s">
        <v>316</v>
      </c>
      <c r="C131" s="98"/>
    </row>
    <row r="132" spans="1:3" ht="68.25" hidden="1" x14ac:dyDescent="0.2">
      <c r="A132" s="60" t="s">
        <v>227</v>
      </c>
      <c r="B132" s="87" t="s">
        <v>317</v>
      </c>
      <c r="C132" s="36"/>
    </row>
    <row r="133" spans="1:3" ht="69" hidden="1" thickBot="1" x14ac:dyDescent="0.25">
      <c r="A133" s="73" t="s">
        <v>229</v>
      </c>
      <c r="B133" s="99" t="s">
        <v>318</v>
      </c>
      <c r="C133" s="75"/>
    </row>
    <row r="134" spans="1:3" s="90" customFormat="1" ht="13.5" thickBot="1" x14ac:dyDescent="0.25">
      <c r="A134" s="48"/>
      <c r="B134" s="76"/>
      <c r="C134" s="15"/>
    </row>
    <row r="135" spans="1:3" ht="26.25" customHeight="1" x14ac:dyDescent="0.2">
      <c r="A135" s="85" t="s">
        <v>231</v>
      </c>
      <c r="B135" s="100" t="s">
        <v>319</v>
      </c>
      <c r="C135" s="101">
        <f>[4]С2!F37</f>
        <v>20.818139999999996</v>
      </c>
    </row>
    <row r="136" spans="1:3" ht="14.25" x14ac:dyDescent="0.2">
      <c r="A136" s="60" t="s">
        <v>233</v>
      </c>
      <c r="B136" s="102" t="s">
        <v>320</v>
      </c>
      <c r="C136" s="35">
        <f>[4]С2!F38</f>
        <v>7</v>
      </c>
    </row>
    <row r="137" spans="1:3" ht="17.25" x14ac:dyDescent="0.2">
      <c r="A137" s="60" t="s">
        <v>235</v>
      </c>
      <c r="B137" s="102" t="s">
        <v>321</v>
      </c>
      <c r="C137" s="35">
        <f>[4]С2!F40</f>
        <v>0.97</v>
      </c>
    </row>
    <row r="138" spans="1:3" ht="15" thickBot="1" x14ac:dyDescent="0.25">
      <c r="A138" s="73" t="s">
        <v>237</v>
      </c>
      <c r="B138" s="103" t="s">
        <v>322</v>
      </c>
      <c r="C138" s="47">
        <f>[4]С2!F42</f>
        <v>0.35</v>
      </c>
    </row>
    <row r="139" spans="1:3" s="90" customFormat="1" ht="13.5" thickBot="1" x14ac:dyDescent="0.25">
      <c r="A139" s="48"/>
      <c r="B139" s="76"/>
      <c r="C139" s="15"/>
    </row>
    <row r="140" spans="1:3" ht="30" x14ac:dyDescent="0.2">
      <c r="A140" s="85" t="s">
        <v>238</v>
      </c>
      <c r="B140" s="104" t="s">
        <v>323</v>
      </c>
      <c r="C140" s="105">
        <f>[4]С2!F35</f>
        <v>1.6598760876745948</v>
      </c>
    </row>
    <row r="141" spans="1:3" ht="22.7" customHeight="1" thickBot="1" x14ac:dyDescent="0.25">
      <c r="A141" s="73" t="s">
        <v>240</v>
      </c>
      <c r="B141" s="121" t="s">
        <v>324</v>
      </c>
      <c r="C141" s="121"/>
    </row>
    <row r="142" spans="1:3" ht="13.5" thickBot="1" x14ac:dyDescent="0.25">
      <c r="A142" s="107"/>
      <c r="B142" s="108" t="s">
        <v>242</v>
      </c>
      <c r="C142" s="109"/>
    </row>
    <row r="143" spans="1:3" x14ac:dyDescent="0.2">
      <c r="A143" s="107"/>
      <c r="B143" s="110">
        <v>2020</v>
      </c>
      <c r="C143" s="111">
        <f>[4]С2.5!$E$11</f>
        <v>-2.9000000000000001E-2</v>
      </c>
    </row>
    <row r="144" spans="1:3" x14ac:dyDescent="0.2">
      <c r="A144" s="107"/>
      <c r="B144" s="112">
        <f>B143+1</f>
        <v>2021</v>
      </c>
      <c r="C144" s="113">
        <f>[4]С2.5!$F$11</f>
        <v>0.245</v>
      </c>
    </row>
    <row r="145" spans="1:3" x14ac:dyDescent="0.2">
      <c r="A145" s="107"/>
      <c r="B145" s="112">
        <f t="shared" ref="B145:B208" si="0">B144+1</f>
        <v>2022</v>
      </c>
      <c r="C145" s="113">
        <f>[4]С2.5!$G$11</f>
        <v>0.114</v>
      </c>
    </row>
    <row r="146" spans="1:3" ht="13.5" thickBot="1" x14ac:dyDescent="0.25">
      <c r="A146" s="107"/>
      <c r="B146" s="114">
        <f t="shared" si="0"/>
        <v>2023</v>
      </c>
      <c r="C146" s="115">
        <f>[4]С2.5!$H$11</f>
        <v>0.04</v>
      </c>
    </row>
    <row r="147" spans="1:3" x14ac:dyDescent="0.2">
      <c r="A147" s="107"/>
      <c r="B147" s="116">
        <f t="shared" si="0"/>
        <v>2024</v>
      </c>
      <c r="C147" s="117">
        <f>[4]С2.5!$I$11</f>
        <v>0.11700000000000001</v>
      </c>
    </row>
    <row r="148" spans="1:3" x14ac:dyDescent="0.2">
      <c r="A148" s="107"/>
      <c r="B148" s="112">
        <f t="shared" si="0"/>
        <v>2025</v>
      </c>
      <c r="C148" s="113">
        <f>[4]С2.5!$J$11</f>
        <v>6.0999999999999999E-2</v>
      </c>
    </row>
    <row r="149" spans="1:3" hidden="1" x14ac:dyDescent="0.2">
      <c r="A149" s="107"/>
      <c r="B149" s="112">
        <f t="shared" si="0"/>
        <v>2026</v>
      </c>
      <c r="C149" s="113">
        <f>[4]С2.5!$K$11</f>
        <v>3.5813361771260002E-2</v>
      </c>
    </row>
    <row r="150" spans="1:3" hidden="1" x14ac:dyDescent="0.2">
      <c r="A150" s="107"/>
      <c r="B150" s="112">
        <f t="shared" si="0"/>
        <v>2027</v>
      </c>
      <c r="C150" s="113">
        <f>[4]С2.5!$L$11</f>
        <v>3.2682303599220003E-2</v>
      </c>
    </row>
    <row r="151" spans="1:3" hidden="1" x14ac:dyDescent="0.2">
      <c r="A151" s="107"/>
      <c r="B151" s="112">
        <f t="shared" si="0"/>
        <v>2028</v>
      </c>
      <c r="C151" s="113">
        <f>[4]С2.5!$M$11</f>
        <v>0</v>
      </c>
    </row>
    <row r="152" spans="1:3" hidden="1" x14ac:dyDescent="0.2">
      <c r="A152" s="107"/>
      <c r="B152" s="112">
        <f t="shared" si="0"/>
        <v>2029</v>
      </c>
      <c r="C152" s="113">
        <f>[4]С2.5!$N$11</f>
        <v>0</v>
      </c>
    </row>
    <row r="153" spans="1:3" hidden="1" x14ac:dyDescent="0.2">
      <c r="A153" s="107"/>
      <c r="B153" s="112">
        <f t="shared" si="0"/>
        <v>2030</v>
      </c>
      <c r="C153" s="113">
        <f>[4]С2.5!$O$11</f>
        <v>0</v>
      </c>
    </row>
    <row r="154" spans="1:3" hidden="1" x14ac:dyDescent="0.2">
      <c r="A154" s="107"/>
      <c r="B154" s="112">
        <f t="shared" si="0"/>
        <v>2031</v>
      </c>
      <c r="C154" s="113">
        <f>[4]С2.5!$P$11</f>
        <v>0</v>
      </c>
    </row>
    <row r="155" spans="1:3" hidden="1" x14ac:dyDescent="0.2">
      <c r="A155" s="90"/>
      <c r="B155" s="112">
        <f t="shared" si="0"/>
        <v>2032</v>
      </c>
      <c r="C155" s="113">
        <f>[4]С2.5!$Q$11</f>
        <v>0</v>
      </c>
    </row>
    <row r="156" spans="1:3" hidden="1" x14ac:dyDescent="0.2">
      <c r="A156" s="90"/>
      <c r="B156" s="112">
        <f t="shared" si="0"/>
        <v>2033</v>
      </c>
      <c r="C156" s="113">
        <f>[4]С2.5!$R$11</f>
        <v>0</v>
      </c>
    </row>
    <row r="157" spans="1:3" hidden="1" x14ac:dyDescent="0.2">
      <c r="B157" s="112">
        <f t="shared" si="0"/>
        <v>2034</v>
      </c>
      <c r="C157" s="113">
        <f>[4]С2.5!$S$11</f>
        <v>0</v>
      </c>
    </row>
    <row r="158" spans="1:3" hidden="1" x14ac:dyDescent="0.2">
      <c r="B158" s="112">
        <f t="shared" si="0"/>
        <v>2035</v>
      </c>
      <c r="C158" s="113">
        <f>[4]С2.5!$T$11</f>
        <v>0</v>
      </c>
    </row>
    <row r="159" spans="1:3" hidden="1" x14ac:dyDescent="0.2">
      <c r="B159" s="112">
        <f t="shared" si="0"/>
        <v>2036</v>
      </c>
      <c r="C159" s="113">
        <f>[4]С2.5!$U$11</f>
        <v>0</v>
      </c>
    </row>
    <row r="160" spans="1:3" hidden="1" x14ac:dyDescent="0.2">
      <c r="B160" s="112">
        <f t="shared" si="0"/>
        <v>2037</v>
      </c>
      <c r="C160" s="113">
        <f>[4]С2.5!$V$11</f>
        <v>0</v>
      </c>
    </row>
    <row r="161" spans="2:3" hidden="1" x14ac:dyDescent="0.2">
      <c r="B161" s="112">
        <f t="shared" si="0"/>
        <v>2038</v>
      </c>
      <c r="C161" s="113">
        <f>[4]С2.5!$W$11</f>
        <v>0</v>
      </c>
    </row>
    <row r="162" spans="2:3" hidden="1" x14ac:dyDescent="0.2">
      <c r="B162" s="112">
        <f t="shared" si="0"/>
        <v>2039</v>
      </c>
      <c r="C162" s="113">
        <f>[4]С2.5!$X$11</f>
        <v>0</v>
      </c>
    </row>
    <row r="163" spans="2:3" hidden="1" x14ac:dyDescent="0.2">
      <c r="B163" s="112">
        <f t="shared" si="0"/>
        <v>2040</v>
      </c>
      <c r="C163" s="113">
        <f>[4]С2.5!$Y$11</f>
        <v>0</v>
      </c>
    </row>
    <row r="164" spans="2:3" hidden="1" x14ac:dyDescent="0.2">
      <c r="B164" s="112">
        <f t="shared" si="0"/>
        <v>2041</v>
      </c>
      <c r="C164" s="113">
        <f>[4]С2.5!$Z$11</f>
        <v>0</v>
      </c>
    </row>
    <row r="165" spans="2:3" hidden="1" x14ac:dyDescent="0.2">
      <c r="B165" s="112">
        <f t="shared" si="0"/>
        <v>2042</v>
      </c>
      <c r="C165" s="113">
        <f>[4]С2.5!$AA$11</f>
        <v>0</v>
      </c>
    </row>
    <row r="166" spans="2:3" hidden="1" x14ac:dyDescent="0.2">
      <c r="B166" s="112">
        <f t="shared" si="0"/>
        <v>2043</v>
      </c>
      <c r="C166" s="113">
        <f>[4]С2.5!$AB$11</f>
        <v>0</v>
      </c>
    </row>
    <row r="167" spans="2:3" hidden="1" x14ac:dyDescent="0.2">
      <c r="B167" s="112">
        <f t="shared" si="0"/>
        <v>2044</v>
      </c>
      <c r="C167" s="113">
        <f>[4]С2.5!$AC$11</f>
        <v>0</v>
      </c>
    </row>
    <row r="168" spans="2:3" hidden="1" x14ac:dyDescent="0.2">
      <c r="B168" s="112">
        <f t="shared" si="0"/>
        <v>2045</v>
      </c>
      <c r="C168" s="113">
        <f>[4]С2.5!$AD$11</f>
        <v>0</v>
      </c>
    </row>
    <row r="169" spans="2:3" hidden="1" x14ac:dyDescent="0.2">
      <c r="B169" s="112">
        <f t="shared" si="0"/>
        <v>2046</v>
      </c>
      <c r="C169" s="113">
        <f>[4]С2.5!$AE$11</f>
        <v>0</v>
      </c>
    </row>
    <row r="170" spans="2:3" hidden="1" x14ac:dyDescent="0.2">
      <c r="B170" s="112">
        <f t="shared" si="0"/>
        <v>2047</v>
      </c>
      <c r="C170" s="113">
        <f>[4]С2.5!$AF$11</f>
        <v>0</v>
      </c>
    </row>
    <row r="171" spans="2:3" hidden="1" x14ac:dyDescent="0.2">
      <c r="B171" s="112">
        <f t="shared" si="0"/>
        <v>2048</v>
      </c>
      <c r="C171" s="113">
        <f>[4]С2.5!$AG$11</f>
        <v>0</v>
      </c>
    </row>
    <row r="172" spans="2:3" hidden="1" x14ac:dyDescent="0.2">
      <c r="B172" s="112">
        <f t="shared" si="0"/>
        <v>2049</v>
      </c>
      <c r="C172" s="113">
        <f>[4]С2.5!$AH$11</f>
        <v>0</v>
      </c>
    </row>
    <row r="173" spans="2:3" hidden="1" x14ac:dyDescent="0.2">
      <c r="B173" s="112">
        <f t="shared" si="0"/>
        <v>2050</v>
      </c>
      <c r="C173" s="113">
        <f>[4]С2.5!$AI$11</f>
        <v>0</v>
      </c>
    </row>
    <row r="174" spans="2:3" hidden="1" x14ac:dyDescent="0.2">
      <c r="B174" s="112">
        <f t="shared" si="0"/>
        <v>2051</v>
      </c>
      <c r="C174" s="113">
        <f>[4]С2.5!$AJ$11</f>
        <v>0</v>
      </c>
    </row>
    <row r="175" spans="2:3" hidden="1" x14ac:dyDescent="0.2">
      <c r="B175" s="112">
        <f t="shared" si="0"/>
        <v>2052</v>
      </c>
      <c r="C175" s="113">
        <f>[4]С2.5!$AK$11</f>
        <v>0</v>
      </c>
    </row>
    <row r="176" spans="2:3" hidden="1" x14ac:dyDescent="0.2">
      <c r="B176" s="112">
        <f t="shared" si="0"/>
        <v>2053</v>
      </c>
      <c r="C176" s="113">
        <f>[4]С2.5!$AL$11</f>
        <v>0</v>
      </c>
    </row>
    <row r="177" spans="2:3" hidden="1" x14ac:dyDescent="0.2">
      <c r="B177" s="112">
        <f t="shared" si="0"/>
        <v>2054</v>
      </c>
      <c r="C177" s="113">
        <f>[4]С2.5!$AM$11</f>
        <v>0</v>
      </c>
    </row>
    <row r="178" spans="2:3" hidden="1" x14ac:dyDescent="0.2">
      <c r="B178" s="112">
        <f t="shared" si="0"/>
        <v>2055</v>
      </c>
      <c r="C178" s="113">
        <f>[4]С2.5!$AN$11</f>
        <v>0</v>
      </c>
    </row>
    <row r="179" spans="2:3" hidden="1" x14ac:dyDescent="0.2">
      <c r="B179" s="112">
        <f t="shared" si="0"/>
        <v>2056</v>
      </c>
      <c r="C179" s="113">
        <f>[4]С2.5!$AO$11</f>
        <v>0</v>
      </c>
    </row>
    <row r="180" spans="2:3" hidden="1" x14ac:dyDescent="0.2">
      <c r="B180" s="112">
        <f t="shared" si="0"/>
        <v>2057</v>
      </c>
      <c r="C180" s="113">
        <f>[4]С2.5!$AP$11</f>
        <v>0</v>
      </c>
    </row>
    <row r="181" spans="2:3" hidden="1" x14ac:dyDescent="0.2">
      <c r="B181" s="112">
        <f t="shared" si="0"/>
        <v>2058</v>
      </c>
      <c r="C181" s="113">
        <f>[4]С2.5!$AQ$11</f>
        <v>0</v>
      </c>
    </row>
    <row r="182" spans="2:3" hidden="1" x14ac:dyDescent="0.2">
      <c r="B182" s="112">
        <f t="shared" si="0"/>
        <v>2059</v>
      </c>
      <c r="C182" s="113">
        <f>[4]С2.5!$AR$11</f>
        <v>0</v>
      </c>
    </row>
    <row r="183" spans="2:3" hidden="1" x14ac:dyDescent="0.2">
      <c r="B183" s="112">
        <f t="shared" si="0"/>
        <v>2060</v>
      </c>
      <c r="C183" s="113">
        <f>[4]С2.5!$AS$11</f>
        <v>0</v>
      </c>
    </row>
    <row r="184" spans="2:3" hidden="1" x14ac:dyDescent="0.2">
      <c r="B184" s="112">
        <f t="shared" si="0"/>
        <v>2061</v>
      </c>
      <c r="C184" s="113">
        <f>[4]С2.5!$AT$11</f>
        <v>0</v>
      </c>
    </row>
    <row r="185" spans="2:3" hidden="1" x14ac:dyDescent="0.2">
      <c r="B185" s="112">
        <f t="shared" si="0"/>
        <v>2062</v>
      </c>
      <c r="C185" s="113">
        <f>[4]С2.5!$AU$11</f>
        <v>0</v>
      </c>
    </row>
    <row r="186" spans="2:3" hidden="1" x14ac:dyDescent="0.2">
      <c r="B186" s="112">
        <f t="shared" si="0"/>
        <v>2063</v>
      </c>
      <c r="C186" s="113">
        <f>[4]С2.5!$AV$11</f>
        <v>0</v>
      </c>
    </row>
    <row r="187" spans="2:3" hidden="1" x14ac:dyDescent="0.2">
      <c r="B187" s="112">
        <f t="shared" si="0"/>
        <v>2064</v>
      </c>
      <c r="C187" s="113">
        <f>[4]С2.5!$AW$11</f>
        <v>0</v>
      </c>
    </row>
    <row r="188" spans="2:3" hidden="1" x14ac:dyDescent="0.2">
      <c r="B188" s="112">
        <f t="shared" si="0"/>
        <v>2065</v>
      </c>
      <c r="C188" s="113">
        <f>[4]С2.5!$AX$11</f>
        <v>0</v>
      </c>
    </row>
    <row r="189" spans="2:3" hidden="1" x14ac:dyDescent="0.2">
      <c r="B189" s="112">
        <f t="shared" si="0"/>
        <v>2066</v>
      </c>
      <c r="C189" s="113">
        <f>[4]С2.5!$AY$11</f>
        <v>0</v>
      </c>
    </row>
    <row r="190" spans="2:3" hidden="1" x14ac:dyDescent="0.2">
      <c r="B190" s="112">
        <f t="shared" si="0"/>
        <v>2067</v>
      </c>
      <c r="C190" s="113">
        <f>[4]С2.5!$AZ$11</f>
        <v>0</v>
      </c>
    </row>
    <row r="191" spans="2:3" hidden="1" x14ac:dyDescent="0.2">
      <c r="B191" s="112">
        <f t="shared" si="0"/>
        <v>2068</v>
      </c>
      <c r="C191" s="113">
        <f>[4]С2.5!$BA$11</f>
        <v>0</v>
      </c>
    </row>
    <row r="192" spans="2:3" hidden="1" x14ac:dyDescent="0.2">
      <c r="B192" s="112">
        <f t="shared" si="0"/>
        <v>2069</v>
      </c>
      <c r="C192" s="113">
        <f>[4]С2.5!$BB$11</f>
        <v>0</v>
      </c>
    </row>
    <row r="193" spans="2:3" hidden="1" x14ac:dyDescent="0.2">
      <c r="B193" s="112">
        <f t="shared" si="0"/>
        <v>2070</v>
      </c>
      <c r="C193" s="113">
        <f>[4]С2.5!$BC$11</f>
        <v>0</v>
      </c>
    </row>
    <row r="194" spans="2:3" hidden="1" x14ac:dyDescent="0.2">
      <c r="B194" s="112">
        <f t="shared" si="0"/>
        <v>2071</v>
      </c>
      <c r="C194" s="113">
        <f>[4]С2.5!$BD$11</f>
        <v>0</v>
      </c>
    </row>
    <row r="195" spans="2:3" hidden="1" x14ac:dyDescent="0.2">
      <c r="B195" s="112">
        <f t="shared" si="0"/>
        <v>2072</v>
      </c>
      <c r="C195" s="113">
        <f>[4]С2.5!$BE$11</f>
        <v>0</v>
      </c>
    </row>
    <row r="196" spans="2:3" hidden="1" x14ac:dyDescent="0.2">
      <c r="B196" s="112">
        <f t="shared" si="0"/>
        <v>2073</v>
      </c>
      <c r="C196" s="113">
        <f>[4]С2.5!$BF$11</f>
        <v>0</v>
      </c>
    </row>
    <row r="197" spans="2:3" hidden="1" x14ac:dyDescent="0.2">
      <c r="B197" s="112">
        <f t="shared" si="0"/>
        <v>2074</v>
      </c>
      <c r="C197" s="113">
        <f>[4]С2.5!$BG$11</f>
        <v>0</v>
      </c>
    </row>
    <row r="198" spans="2:3" hidden="1" x14ac:dyDescent="0.2">
      <c r="B198" s="112">
        <f t="shared" si="0"/>
        <v>2075</v>
      </c>
      <c r="C198" s="113">
        <f>[4]С2.5!$BH$11</f>
        <v>0</v>
      </c>
    </row>
    <row r="199" spans="2:3" hidden="1" x14ac:dyDescent="0.2">
      <c r="B199" s="112">
        <f t="shared" si="0"/>
        <v>2076</v>
      </c>
      <c r="C199" s="113">
        <f>[4]С2.5!$BI$11</f>
        <v>0</v>
      </c>
    </row>
    <row r="200" spans="2:3" hidden="1" x14ac:dyDescent="0.2">
      <c r="B200" s="112">
        <f t="shared" si="0"/>
        <v>2077</v>
      </c>
      <c r="C200" s="113">
        <f>[4]С2.5!$BJ$11</f>
        <v>0</v>
      </c>
    </row>
    <row r="201" spans="2:3" hidden="1" x14ac:dyDescent="0.2">
      <c r="B201" s="112">
        <f t="shared" si="0"/>
        <v>2078</v>
      </c>
      <c r="C201" s="113">
        <f>[4]С2.5!$BK$11</f>
        <v>0</v>
      </c>
    </row>
    <row r="202" spans="2:3" hidden="1" x14ac:dyDescent="0.2">
      <c r="B202" s="112">
        <f t="shared" si="0"/>
        <v>2079</v>
      </c>
      <c r="C202" s="113">
        <f>[4]С2.5!$BL$11</f>
        <v>0</v>
      </c>
    </row>
    <row r="203" spans="2:3" hidden="1" x14ac:dyDescent="0.2">
      <c r="B203" s="112">
        <f t="shared" si="0"/>
        <v>2080</v>
      </c>
      <c r="C203" s="113">
        <f>[4]С2.5!$BM$11</f>
        <v>0</v>
      </c>
    </row>
    <row r="204" spans="2:3" hidden="1" x14ac:dyDescent="0.2">
      <c r="B204" s="112">
        <f t="shared" si="0"/>
        <v>2081</v>
      </c>
      <c r="C204" s="113">
        <f>[4]С2.5!$BN$11</f>
        <v>0</v>
      </c>
    </row>
    <row r="205" spans="2:3" hidden="1" x14ac:dyDescent="0.2">
      <c r="B205" s="112">
        <f t="shared" si="0"/>
        <v>2082</v>
      </c>
      <c r="C205" s="113">
        <f>[4]С2.5!$BO$11</f>
        <v>0</v>
      </c>
    </row>
    <row r="206" spans="2:3" hidden="1" x14ac:dyDescent="0.2">
      <c r="B206" s="112">
        <f t="shared" si="0"/>
        <v>2083</v>
      </c>
      <c r="C206" s="113">
        <f>[4]С2.5!$BP$11</f>
        <v>0</v>
      </c>
    </row>
    <row r="207" spans="2:3" hidden="1" x14ac:dyDescent="0.2">
      <c r="B207" s="112">
        <f t="shared" si="0"/>
        <v>2084</v>
      </c>
      <c r="C207" s="113">
        <f>[4]С2.5!$BQ$11</f>
        <v>0</v>
      </c>
    </row>
    <row r="208" spans="2:3" hidden="1" x14ac:dyDescent="0.2">
      <c r="B208" s="112">
        <f t="shared" si="0"/>
        <v>2085</v>
      </c>
      <c r="C208" s="113">
        <f>[4]С2.5!$BR$11</f>
        <v>0</v>
      </c>
    </row>
    <row r="209" spans="2:3" hidden="1" x14ac:dyDescent="0.2">
      <c r="B209" s="112">
        <f t="shared" ref="B209:B223" si="1">B208+1</f>
        <v>2086</v>
      </c>
      <c r="C209" s="113">
        <f>[4]С2.5!$BS$11</f>
        <v>0</v>
      </c>
    </row>
    <row r="210" spans="2:3" hidden="1" x14ac:dyDescent="0.2">
      <c r="B210" s="112">
        <f t="shared" si="1"/>
        <v>2087</v>
      </c>
      <c r="C210" s="113">
        <f>[4]С2.5!$BT$11</f>
        <v>0</v>
      </c>
    </row>
    <row r="211" spans="2:3" hidden="1" x14ac:dyDescent="0.2">
      <c r="B211" s="112">
        <f t="shared" si="1"/>
        <v>2088</v>
      </c>
      <c r="C211" s="113">
        <f>[4]С2.5!$BU$11</f>
        <v>0</v>
      </c>
    </row>
    <row r="212" spans="2:3" hidden="1" x14ac:dyDescent="0.2">
      <c r="B212" s="112">
        <f t="shared" si="1"/>
        <v>2089</v>
      </c>
      <c r="C212" s="113">
        <f>[4]С2.5!$BV$11</f>
        <v>0</v>
      </c>
    </row>
    <row r="213" spans="2:3" hidden="1" x14ac:dyDescent="0.2">
      <c r="B213" s="112">
        <f t="shared" si="1"/>
        <v>2090</v>
      </c>
      <c r="C213" s="113">
        <f>[4]С2.5!$BW$11</f>
        <v>0</v>
      </c>
    </row>
    <row r="214" spans="2:3" hidden="1" x14ac:dyDescent="0.2">
      <c r="B214" s="112">
        <f t="shared" si="1"/>
        <v>2091</v>
      </c>
      <c r="C214" s="113">
        <f>[4]С2.5!$BX$11</f>
        <v>0</v>
      </c>
    </row>
    <row r="215" spans="2:3" hidden="1" x14ac:dyDescent="0.2">
      <c r="B215" s="112">
        <f t="shared" si="1"/>
        <v>2092</v>
      </c>
      <c r="C215" s="113">
        <f>[4]С2.5!$BY$11</f>
        <v>0</v>
      </c>
    </row>
    <row r="216" spans="2:3" hidden="1" x14ac:dyDescent="0.2">
      <c r="B216" s="112">
        <f t="shared" si="1"/>
        <v>2093</v>
      </c>
      <c r="C216" s="113">
        <f>[4]С2.5!$BZ$11</f>
        <v>0</v>
      </c>
    </row>
    <row r="217" spans="2:3" hidden="1" x14ac:dyDescent="0.2">
      <c r="B217" s="112">
        <f t="shared" si="1"/>
        <v>2094</v>
      </c>
      <c r="C217" s="113">
        <f>[4]С2.5!$CA$11</f>
        <v>0</v>
      </c>
    </row>
    <row r="218" spans="2:3" hidden="1" x14ac:dyDescent="0.2">
      <c r="B218" s="112">
        <f t="shared" si="1"/>
        <v>2095</v>
      </c>
      <c r="C218" s="113">
        <f>[4]С2.5!$CB$11</f>
        <v>0</v>
      </c>
    </row>
    <row r="219" spans="2:3" hidden="1" x14ac:dyDescent="0.2">
      <c r="B219" s="112">
        <f t="shared" si="1"/>
        <v>2096</v>
      </c>
      <c r="C219" s="113">
        <f>[4]С2.5!$CC$11</f>
        <v>0</v>
      </c>
    </row>
    <row r="220" spans="2:3" hidden="1" x14ac:dyDescent="0.2">
      <c r="B220" s="112">
        <f t="shared" si="1"/>
        <v>2097</v>
      </c>
      <c r="C220" s="113">
        <f>[4]С2.5!$CD$11</f>
        <v>0</v>
      </c>
    </row>
    <row r="221" spans="2:3" hidden="1" x14ac:dyDescent="0.2">
      <c r="B221" s="112">
        <f t="shared" si="1"/>
        <v>2098</v>
      </c>
      <c r="C221" s="113">
        <f>[4]С2.5!$CE$11</f>
        <v>0</v>
      </c>
    </row>
    <row r="222" spans="2:3" hidden="1" x14ac:dyDescent="0.2">
      <c r="B222" s="112">
        <f t="shared" si="1"/>
        <v>2099</v>
      </c>
      <c r="C222" s="113">
        <f>[4]С2.5!$CF$11</f>
        <v>0</v>
      </c>
    </row>
    <row r="223" spans="2:3" ht="13.5" hidden="1" thickBot="1" x14ac:dyDescent="0.25">
      <c r="B223" s="114">
        <f t="shared" si="1"/>
        <v>2100</v>
      </c>
      <c r="C223" s="115">
        <f>[4]С2.5!$CG$11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1" customWidth="1"/>
    <col min="2" max="2" width="100.5703125" style="1" customWidth="1"/>
    <col min="3" max="3" width="20.85546875" style="2"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tr">
        <f>[5]И1!D13</f>
        <v>Субъект Российской Федерации</v>
      </c>
      <c r="C4" s="10" t="str">
        <f>[5]И1!E13</f>
        <v>Новосибирская область</v>
      </c>
    </row>
    <row r="5" spans="1:3" ht="38.25" x14ac:dyDescent="0.2">
      <c r="A5" s="8"/>
      <c r="B5" s="9" t="str">
        <f>[5]И1!D14</f>
        <v>Тип муниципального образования (выберите из списка)</v>
      </c>
      <c r="C5" s="10" t="str">
        <f>[5]И1!E14</f>
        <v xml:space="preserve">село Остяцк, Северный муниципальный район </v>
      </c>
    </row>
    <row r="6" spans="1:3" x14ac:dyDescent="0.2">
      <c r="A6" s="8"/>
      <c r="B6" s="9" t="str">
        <f>IF([5]И1!E15="","",[5]И1!D15)</f>
        <v/>
      </c>
      <c r="C6" s="10" t="str">
        <f>IF([5]И1!E15="","",[5]И1!E15)</f>
        <v/>
      </c>
    </row>
    <row r="7" spans="1:3" x14ac:dyDescent="0.2">
      <c r="A7" s="8"/>
      <c r="B7" s="9" t="str">
        <f>[5]И1!D16</f>
        <v>Код ОКТМО</v>
      </c>
      <c r="C7" s="11" t="str">
        <f>[5]И1!E16</f>
        <v>50644419101</v>
      </c>
    </row>
    <row r="8" spans="1:3" x14ac:dyDescent="0.2">
      <c r="A8" s="8"/>
      <c r="B8" s="12" t="str">
        <f>[5]И1!D17</f>
        <v>Система теплоснабжения</v>
      </c>
      <c r="C8" s="13">
        <f>[5]И1!E17</f>
        <v>0</v>
      </c>
    </row>
    <row r="9" spans="1:3" x14ac:dyDescent="0.2">
      <c r="A9" s="8"/>
      <c r="B9" s="9" t="str">
        <f>[5]И1!D8</f>
        <v>Период регулирования (i)-й</v>
      </c>
      <c r="C9" s="14">
        <f>[5]И1!E8</f>
        <v>2025</v>
      </c>
    </row>
    <row r="10" spans="1:3" x14ac:dyDescent="0.2">
      <c r="A10" s="8"/>
      <c r="B10" s="9" t="str">
        <f>[5]И1!D9</f>
        <v>Период регулирования (i-1)-й</v>
      </c>
      <c r="C10" s="14">
        <f>[5]И1!E9</f>
        <v>2024</v>
      </c>
    </row>
    <row r="11" spans="1:3" x14ac:dyDescent="0.2">
      <c r="A11" s="8"/>
      <c r="B11" s="9" t="str">
        <f>[5]И1!D10</f>
        <v>Период регулирования (i-2)-й</v>
      </c>
      <c r="C11" s="14">
        <f>[5]И1!E10</f>
        <v>2023</v>
      </c>
    </row>
    <row r="12" spans="1:3" x14ac:dyDescent="0.2">
      <c r="A12" s="8"/>
      <c r="B12" s="9" t="str">
        <f>[5]И1!D11</f>
        <v>Базовый год (б)</v>
      </c>
      <c r="C12" s="14">
        <f>[5]И1!E11</f>
        <v>2019</v>
      </c>
    </row>
    <row r="13" spans="1:3" ht="38.25" x14ac:dyDescent="0.2">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f>SUM(C18:C22)</f>
        <v>5796.3927998382214</v>
      </c>
    </row>
    <row r="18" spans="1:3" ht="42.75" x14ac:dyDescent="0.2">
      <c r="A18" s="22" t="s">
        <v>22</v>
      </c>
      <c r="B18" s="25" t="s">
        <v>245</v>
      </c>
      <c r="C18" s="26">
        <f>[5]С1!F12</f>
        <v>1231.0004189894119</v>
      </c>
    </row>
    <row r="19" spans="1:3" ht="42.75" x14ac:dyDescent="0.2">
      <c r="A19" s="22" t="s">
        <v>24</v>
      </c>
      <c r="B19" s="25" t="s">
        <v>246</v>
      </c>
      <c r="C19" s="26">
        <f>[5]С2!F12</f>
        <v>3019.0060520578481</v>
      </c>
    </row>
    <row r="20" spans="1:3" ht="30" x14ac:dyDescent="0.2">
      <c r="A20" s="22" t="s">
        <v>26</v>
      </c>
      <c r="B20" s="25" t="s">
        <v>247</v>
      </c>
      <c r="C20" s="26">
        <f>[5]С3!F12</f>
        <v>903.581328618258</v>
      </c>
    </row>
    <row r="21" spans="1:3" ht="42.75" x14ac:dyDescent="0.2">
      <c r="A21" s="22" t="s">
        <v>28</v>
      </c>
      <c r="B21" s="25" t="s">
        <v>248</v>
      </c>
      <c r="C21" s="26">
        <f>[5]С4!F12</f>
        <v>529.15023939156197</v>
      </c>
    </row>
    <row r="22" spans="1:3" ht="30" x14ac:dyDescent="0.2">
      <c r="A22" s="22" t="s">
        <v>30</v>
      </c>
      <c r="B22" s="25" t="s">
        <v>249</v>
      </c>
      <c r="C22" s="26">
        <f>[5]С5!F12</f>
        <v>113.65476078114159</v>
      </c>
    </row>
    <row r="23" spans="1:3" ht="43.5" thickBot="1" x14ac:dyDescent="0.25">
      <c r="A23" s="27" t="s">
        <v>32</v>
      </c>
      <c r="B23" s="106" t="s">
        <v>250</v>
      </c>
      <c r="C23" s="29" t="str">
        <f>[5]С6!F12</f>
        <v>-</v>
      </c>
    </row>
    <row r="24" spans="1:3" ht="13.5" thickBot="1" x14ac:dyDescent="0.25">
      <c r="A24" s="4"/>
    </row>
    <row r="25" spans="1:3" x14ac:dyDescent="0.2">
      <c r="A25" s="16" t="s">
        <v>18</v>
      </c>
      <c r="B25" s="30" t="s">
        <v>19</v>
      </c>
      <c r="C25" s="31" t="s">
        <v>20</v>
      </c>
    </row>
    <row r="26" spans="1:3" x14ac:dyDescent="0.2">
      <c r="A26" s="19">
        <v>1</v>
      </c>
      <c r="B26" s="32">
        <v>2</v>
      </c>
      <c r="C26" s="33">
        <v>3</v>
      </c>
    </row>
    <row r="27" spans="1:3" ht="43.5" customHeight="1" x14ac:dyDescent="0.2">
      <c r="A27" s="22">
        <v>1</v>
      </c>
      <c r="B27" s="124" t="s">
        <v>35</v>
      </c>
      <c r="C27" s="124"/>
    </row>
    <row r="28" spans="1:3" x14ac:dyDescent="0.2">
      <c r="A28" s="22" t="s">
        <v>22</v>
      </c>
      <c r="B28" s="34" t="s">
        <v>36</v>
      </c>
      <c r="C28" s="35">
        <f>[5]С1.1!E16</f>
        <v>5100</v>
      </c>
    </row>
    <row r="29" spans="1:3" ht="42.75" x14ac:dyDescent="0.2">
      <c r="A29" s="22" t="s">
        <v>24</v>
      </c>
      <c r="B29" s="34" t="s">
        <v>251</v>
      </c>
      <c r="C29" s="35">
        <f>[5]С1.1!E27</f>
        <v>4352.1083333333336</v>
      </c>
    </row>
    <row r="30" spans="1:3" ht="17.25" x14ac:dyDescent="0.2">
      <c r="A30" s="22" t="s">
        <v>26</v>
      </c>
      <c r="B30" s="34" t="s">
        <v>252</v>
      </c>
      <c r="C30" s="36">
        <f>[5]С1.1!E19</f>
        <v>1.7000000000000001E-2</v>
      </c>
    </row>
    <row r="31" spans="1:3" ht="17.25" x14ac:dyDescent="0.2">
      <c r="A31" s="22" t="s">
        <v>28</v>
      </c>
      <c r="B31" s="34" t="s">
        <v>253</v>
      </c>
      <c r="C31" s="36">
        <f>[5]С1.1!E20</f>
        <v>5.8000000000000003E-2</v>
      </c>
    </row>
    <row r="32" spans="1:3" ht="30" x14ac:dyDescent="0.2">
      <c r="A32" s="22" t="s">
        <v>30</v>
      </c>
      <c r="B32" s="37" t="s">
        <v>254</v>
      </c>
      <c r="C32" s="38">
        <f>[5]С1!F13</f>
        <v>176.4</v>
      </c>
    </row>
    <row r="33" spans="1:3" x14ac:dyDescent="0.2">
      <c r="A33" s="22" t="s">
        <v>32</v>
      </c>
      <c r="B33" s="37" t="s">
        <v>41</v>
      </c>
      <c r="C33" s="39">
        <f>[5]С1!F16</f>
        <v>7000</v>
      </c>
    </row>
    <row r="34" spans="1:3" ht="14.25" x14ac:dyDescent="0.2">
      <c r="A34" s="22" t="s">
        <v>42</v>
      </c>
      <c r="B34" s="40" t="s">
        <v>255</v>
      </c>
      <c r="C34" s="41">
        <f>[5]С1!F17</f>
        <v>0.72857142857142854</v>
      </c>
    </row>
    <row r="35" spans="1:3" ht="15.75" x14ac:dyDescent="0.2">
      <c r="A35" s="42" t="s">
        <v>44</v>
      </c>
      <c r="B35" s="43" t="s">
        <v>256</v>
      </c>
      <c r="C35" s="41">
        <f>[5]С1!F20</f>
        <v>21.588411179999994</v>
      </c>
    </row>
    <row r="36" spans="1:3" ht="15.75" x14ac:dyDescent="0.2">
      <c r="A36" s="42" t="s">
        <v>46</v>
      </c>
      <c r="B36" s="44" t="s">
        <v>257</v>
      </c>
      <c r="C36" s="41">
        <f>[5]С1!F21</f>
        <v>20.818139999999996</v>
      </c>
    </row>
    <row r="37" spans="1:3" ht="14.25" x14ac:dyDescent="0.2">
      <c r="A37" s="42" t="s">
        <v>48</v>
      </c>
      <c r="B37" s="45" t="s">
        <v>258</v>
      </c>
      <c r="C37" s="41">
        <f>[5]С1!F22</f>
        <v>1.0369999999999999</v>
      </c>
    </row>
    <row r="38" spans="1:3" ht="53.25" thickBot="1" x14ac:dyDescent="0.25">
      <c r="A38" s="27" t="s">
        <v>50</v>
      </c>
      <c r="B38" s="46" t="s">
        <v>259</v>
      </c>
      <c r="C38" s="47">
        <f>[5]С1!F23</f>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tr">
        <f>[5]С2.1!E12</f>
        <v>V</v>
      </c>
    </row>
    <row r="42" spans="1:3" ht="25.5" x14ac:dyDescent="0.2">
      <c r="A42" s="22" t="s">
        <v>57</v>
      </c>
      <c r="B42" s="34" t="s">
        <v>58</v>
      </c>
      <c r="C42" s="52" t="str">
        <f>[5]С2.1!E13</f>
        <v>6 и менее баллов</v>
      </c>
    </row>
    <row r="43" spans="1:3" ht="25.5" x14ac:dyDescent="0.2">
      <c r="A43" s="22" t="s">
        <v>60</v>
      </c>
      <c r="B43" s="34" t="s">
        <v>61</v>
      </c>
      <c r="C43" s="52" t="str">
        <f>[5]С2.1!E14</f>
        <v>до 200</v>
      </c>
    </row>
    <row r="44" spans="1:3" ht="25.5" x14ac:dyDescent="0.2">
      <c r="A44" s="22" t="s">
        <v>63</v>
      </c>
      <c r="B44" s="34" t="s">
        <v>64</v>
      </c>
      <c r="C44" s="53" t="str">
        <f>[5]С2.1!E15</f>
        <v>нет</v>
      </c>
    </row>
    <row r="45" spans="1:3" ht="30" x14ac:dyDescent="0.2">
      <c r="A45" s="22" t="s">
        <v>66</v>
      </c>
      <c r="B45" s="34" t="s">
        <v>260</v>
      </c>
      <c r="C45" s="35">
        <f>[5]С2!F18</f>
        <v>38910.02669467502</v>
      </c>
    </row>
    <row r="46" spans="1:3" ht="30" x14ac:dyDescent="0.2">
      <c r="A46" s="22" t="s">
        <v>68</v>
      </c>
      <c r="B46" s="54" t="s">
        <v>261</v>
      </c>
      <c r="C46" s="35">
        <f>IF([5]С2!F19&gt;0,[5]С2!F19,[5]С2!F20)</f>
        <v>23441.524932855718</v>
      </c>
    </row>
    <row r="47" spans="1:3" ht="25.5" x14ac:dyDescent="0.2">
      <c r="A47" s="22" t="s">
        <v>70</v>
      </c>
      <c r="B47" s="55" t="s">
        <v>71</v>
      </c>
      <c r="C47" s="35">
        <f>[5]С2.1!E19</f>
        <v>-39</v>
      </c>
    </row>
    <row r="48" spans="1:3" ht="25.5" x14ac:dyDescent="0.2">
      <c r="A48" s="22" t="s">
        <v>72</v>
      </c>
      <c r="B48" s="55" t="s">
        <v>73</v>
      </c>
      <c r="C48" s="35" t="str">
        <f>[5]С2.1!E22</f>
        <v>нет</v>
      </c>
    </row>
    <row r="49" spans="1:3" ht="38.25" x14ac:dyDescent="0.2">
      <c r="A49" s="22" t="s">
        <v>74</v>
      </c>
      <c r="B49" s="56" t="s">
        <v>262</v>
      </c>
      <c r="C49" s="35">
        <f>[5]С2.2!E10</f>
        <v>1287</v>
      </c>
    </row>
    <row r="50" spans="1:3" ht="25.5" x14ac:dyDescent="0.2">
      <c r="A50" s="22" t="s">
        <v>76</v>
      </c>
      <c r="B50" s="57" t="s">
        <v>263</v>
      </c>
      <c r="C50" s="35">
        <f>[5]С2.2!E12</f>
        <v>5.97</v>
      </c>
    </row>
    <row r="51" spans="1:3" ht="52.5" x14ac:dyDescent="0.2">
      <c r="A51" s="22" t="s">
        <v>78</v>
      </c>
      <c r="B51" s="58" t="s">
        <v>264</v>
      </c>
      <c r="C51" s="35">
        <f>[5]С2.2!E13</f>
        <v>1</v>
      </c>
    </row>
    <row r="52" spans="1:3" ht="27.75" x14ac:dyDescent="0.2">
      <c r="A52" s="22" t="s">
        <v>80</v>
      </c>
      <c r="B52" s="57" t="s">
        <v>265</v>
      </c>
      <c r="C52" s="35">
        <f>[5]С2.2!E14</f>
        <v>12104</v>
      </c>
    </row>
    <row r="53" spans="1:3" ht="25.5" x14ac:dyDescent="0.2">
      <c r="A53" s="22" t="s">
        <v>82</v>
      </c>
      <c r="B53" s="58" t="s">
        <v>266</v>
      </c>
      <c r="C53" s="36">
        <f>[5]С2.2!E15</f>
        <v>4.8000000000000001E-2</v>
      </c>
    </row>
    <row r="54" spans="1:3" x14ac:dyDescent="0.2">
      <c r="A54" s="22" t="s">
        <v>84</v>
      </c>
      <c r="B54" s="58" t="s">
        <v>267</v>
      </c>
      <c r="C54" s="35">
        <f>[5]С2.2!E16</f>
        <v>1</v>
      </c>
    </row>
    <row r="55" spans="1:3" ht="15.75" x14ac:dyDescent="0.2">
      <c r="A55" s="22" t="s">
        <v>86</v>
      </c>
      <c r="B55" s="59" t="s">
        <v>268</v>
      </c>
      <c r="C55" s="35">
        <f>[5]С2!F21</f>
        <v>1</v>
      </c>
    </row>
    <row r="56" spans="1:3" ht="30" x14ac:dyDescent="0.2">
      <c r="A56" s="60" t="s">
        <v>88</v>
      </c>
      <c r="B56" s="34" t="s">
        <v>269</v>
      </c>
      <c r="C56" s="35">
        <f>[5]С2!F13</f>
        <v>201692.04967554673</v>
      </c>
    </row>
    <row r="57" spans="1:3" ht="30" x14ac:dyDescent="0.2">
      <c r="A57" s="60" t="s">
        <v>90</v>
      </c>
      <c r="B57" s="59" t="s">
        <v>270</v>
      </c>
      <c r="C57" s="35">
        <f>[5]С2!F14</f>
        <v>113455</v>
      </c>
    </row>
    <row r="58" spans="1:3" ht="15.75" x14ac:dyDescent="0.2">
      <c r="A58" s="60" t="s">
        <v>92</v>
      </c>
      <c r="B58" s="61" t="s">
        <v>271</v>
      </c>
      <c r="C58" s="41">
        <f>[5]С2!F15</f>
        <v>1.071</v>
      </c>
    </row>
    <row r="59" spans="1:3" ht="15.75" x14ac:dyDescent="0.2">
      <c r="A59" s="60" t="s">
        <v>94</v>
      </c>
      <c r="B59" s="61" t="s">
        <v>272</v>
      </c>
      <c r="C59" s="41">
        <f>[5]С2!F16</f>
        <v>1</v>
      </c>
    </row>
    <row r="60" spans="1:3" ht="17.25" x14ac:dyDescent="0.2">
      <c r="A60" s="60" t="s">
        <v>96</v>
      </c>
      <c r="B60" s="59" t="s">
        <v>273</v>
      </c>
      <c r="C60" s="35">
        <f>[5]С2!F17</f>
        <v>1</v>
      </c>
    </row>
    <row r="61" spans="1:3" s="64" customFormat="1" ht="14.25" x14ac:dyDescent="0.2">
      <c r="A61" s="60" t="s">
        <v>98</v>
      </c>
      <c r="B61" s="62" t="s">
        <v>274</v>
      </c>
      <c r="C61" s="63">
        <f>[5]С2!F33</f>
        <v>10</v>
      </c>
    </row>
    <row r="62" spans="1:3" ht="30" x14ac:dyDescent="0.2">
      <c r="A62" s="60" t="s">
        <v>100</v>
      </c>
      <c r="B62" s="65" t="s">
        <v>275</v>
      </c>
      <c r="C62" s="35">
        <f>[5]С2!F26</f>
        <v>933.15998692308699</v>
      </c>
    </row>
    <row r="63" spans="1:3" ht="17.25" x14ac:dyDescent="0.2">
      <c r="A63" s="60" t="s">
        <v>102</v>
      </c>
      <c r="B63" s="54" t="s">
        <v>276</v>
      </c>
      <c r="C63" s="35">
        <f>[5]С2!F27</f>
        <v>0.13385393699999998</v>
      </c>
    </row>
    <row r="64" spans="1:3" ht="17.25" x14ac:dyDescent="0.2">
      <c r="A64" s="60" t="s">
        <v>104</v>
      </c>
      <c r="B64" s="59" t="s">
        <v>277</v>
      </c>
      <c r="C64" s="63">
        <f>[5]С2!F28</f>
        <v>4200</v>
      </c>
    </row>
    <row r="65" spans="1:3" ht="42.75" x14ac:dyDescent="0.2">
      <c r="A65" s="60" t="s">
        <v>106</v>
      </c>
      <c r="B65" s="34" t="s">
        <v>278</v>
      </c>
      <c r="C65" s="35">
        <f>[5]С2!F22</f>
        <v>42890.921752741691</v>
      </c>
    </row>
    <row r="66" spans="1:3" ht="30" x14ac:dyDescent="0.2">
      <c r="A66" s="60" t="s">
        <v>108</v>
      </c>
      <c r="B66" s="61" t="s">
        <v>279</v>
      </c>
      <c r="C66" s="35">
        <f>[5]С2!F23</f>
        <v>1990</v>
      </c>
    </row>
    <row r="67" spans="1:3" ht="30" x14ac:dyDescent="0.2">
      <c r="A67" s="60" t="s">
        <v>110</v>
      </c>
      <c r="B67" s="54" t="s">
        <v>280</v>
      </c>
      <c r="C67" s="35">
        <f>[5]С2.1!E27</f>
        <v>14307.876789999998</v>
      </c>
    </row>
    <row r="68" spans="1:3" ht="38.25" x14ac:dyDescent="0.2">
      <c r="A68" s="60" t="s">
        <v>112</v>
      </c>
      <c r="B68" s="66" t="s">
        <v>113</v>
      </c>
      <c r="C68" s="53">
        <f>[5]С2.3!E21</f>
        <v>0</v>
      </c>
    </row>
    <row r="69" spans="1:3" ht="25.5" x14ac:dyDescent="0.2">
      <c r="A69" s="60" t="s">
        <v>114</v>
      </c>
      <c r="B69" s="67" t="s">
        <v>115</v>
      </c>
      <c r="C69" s="68">
        <f>[5]С2.3!E11</f>
        <v>9.89</v>
      </c>
    </row>
    <row r="70" spans="1:3" ht="25.5" x14ac:dyDescent="0.2">
      <c r="A70" s="60" t="s">
        <v>116</v>
      </c>
      <c r="B70" s="67" t="s">
        <v>117</v>
      </c>
      <c r="C70" s="63">
        <f>[5]С2.3!E13</f>
        <v>300</v>
      </c>
    </row>
    <row r="71" spans="1:3" ht="25.5" x14ac:dyDescent="0.2">
      <c r="A71" s="60" t="s">
        <v>118</v>
      </c>
      <c r="B71" s="66" t="s">
        <v>119</v>
      </c>
      <c r="C71" s="69">
        <f>IF([5]С2.3!E22&gt;0,[5]С2.3!E22,[5]С2.3!E14)</f>
        <v>61211</v>
      </c>
    </row>
    <row r="72" spans="1:3" ht="38.25" x14ac:dyDescent="0.2">
      <c r="A72" s="60" t="s">
        <v>120</v>
      </c>
      <c r="B72" s="66" t="s">
        <v>121</v>
      </c>
      <c r="C72" s="69">
        <f>IF([5]С2.3!E23&gt;0,[5]С2.3!E23,[5]С2.3!E15)</f>
        <v>45675</v>
      </c>
    </row>
    <row r="73" spans="1:3" ht="30" x14ac:dyDescent="0.2">
      <c r="A73" s="60" t="s">
        <v>122</v>
      </c>
      <c r="B73" s="54" t="s">
        <v>281</v>
      </c>
      <c r="C73" s="35">
        <f>[5]С2.1!E28</f>
        <v>9541.9567200000001</v>
      </c>
    </row>
    <row r="74" spans="1:3" ht="38.25" x14ac:dyDescent="0.2">
      <c r="A74" s="60" t="s">
        <v>124</v>
      </c>
      <c r="B74" s="66" t="s">
        <v>125</v>
      </c>
      <c r="C74" s="53">
        <f>[5]С2.3!E25</f>
        <v>0</v>
      </c>
    </row>
    <row r="75" spans="1:3" ht="25.5" x14ac:dyDescent="0.2">
      <c r="A75" s="60" t="s">
        <v>126</v>
      </c>
      <c r="B75" s="67" t="s">
        <v>127</v>
      </c>
      <c r="C75" s="68">
        <f>[5]С2.3!E12</f>
        <v>0.56000000000000005</v>
      </c>
    </row>
    <row r="76" spans="1:3" ht="25.5" x14ac:dyDescent="0.2">
      <c r="A76" s="60" t="s">
        <v>128</v>
      </c>
      <c r="B76" s="67" t="s">
        <v>117</v>
      </c>
      <c r="C76" s="63">
        <f>[5]С2.3!E13</f>
        <v>300</v>
      </c>
    </row>
    <row r="77" spans="1:3" ht="25.5" x14ac:dyDescent="0.2">
      <c r="A77" s="60" t="s">
        <v>129</v>
      </c>
      <c r="B77" s="70" t="s">
        <v>130</v>
      </c>
      <c r="C77" s="69">
        <f>IF([5]С2.3!E26&gt;0,[5]С2.3!E26,[5]С2.3!E16)</f>
        <v>65637</v>
      </c>
    </row>
    <row r="78" spans="1:3" ht="38.25" x14ac:dyDescent="0.2">
      <c r="A78" s="60" t="s">
        <v>131</v>
      </c>
      <c r="B78" s="70" t="s">
        <v>132</v>
      </c>
      <c r="C78" s="69">
        <f>IF([5]С2.3!E27&gt;0,[5]С2.3!E27,[5]С2.3!E17)</f>
        <v>31684</v>
      </c>
    </row>
    <row r="79" spans="1:3" ht="17.25" x14ac:dyDescent="0.2">
      <c r="A79" s="60" t="s">
        <v>133</v>
      </c>
      <c r="B79" s="34" t="s">
        <v>282</v>
      </c>
      <c r="C79" s="36">
        <f>[5]С2!F29</f>
        <v>0.17804631770487722</v>
      </c>
    </row>
    <row r="80" spans="1:3" ht="30" x14ac:dyDescent="0.2">
      <c r="A80" s="60" t="s">
        <v>135</v>
      </c>
      <c r="B80" s="54" t="s">
        <v>283</v>
      </c>
      <c r="C80" s="71">
        <f>[5]С2!F30</f>
        <v>0.1652189781021898</v>
      </c>
    </row>
    <row r="81" spans="1:3" ht="17.25" x14ac:dyDescent="0.2">
      <c r="A81" s="60" t="s">
        <v>137</v>
      </c>
      <c r="B81" s="72" t="s">
        <v>284</v>
      </c>
      <c r="C81" s="36">
        <f>[5]С2!F31</f>
        <v>0.13880000000000001</v>
      </c>
    </row>
    <row r="82" spans="1:3" s="64" customFormat="1" ht="18" thickBot="1" x14ac:dyDescent="0.25">
      <c r="A82" s="73" t="s">
        <v>139</v>
      </c>
      <c r="B82" s="74" t="s">
        <v>285</v>
      </c>
      <c r="C82" s="75">
        <f>[5]С2!F32</f>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30" x14ac:dyDescent="0.2">
      <c r="A85" s="78" t="s">
        <v>143</v>
      </c>
      <c r="B85" s="34" t="s">
        <v>286</v>
      </c>
      <c r="C85" s="35">
        <f>[5]С3!F14</f>
        <v>14650.185814796665</v>
      </c>
    </row>
    <row r="86" spans="1:3" s="64" customFormat="1" ht="42.75" x14ac:dyDescent="0.2">
      <c r="A86" s="78" t="s">
        <v>145</v>
      </c>
      <c r="B86" s="54" t="s">
        <v>287</v>
      </c>
      <c r="C86" s="79">
        <f>[5]С3!F15</f>
        <v>0.25</v>
      </c>
    </row>
    <row r="87" spans="1:3" s="64" customFormat="1" ht="14.25" x14ac:dyDescent="0.2">
      <c r="A87" s="78" t="s">
        <v>147</v>
      </c>
      <c r="B87" s="80" t="s">
        <v>288</v>
      </c>
      <c r="C87" s="63">
        <f>[5]С3!F18</f>
        <v>15</v>
      </c>
    </row>
    <row r="88" spans="1:3" s="64" customFormat="1" ht="17.25" x14ac:dyDescent="0.2">
      <c r="A88" s="78" t="s">
        <v>149</v>
      </c>
      <c r="B88" s="34" t="s">
        <v>289</v>
      </c>
      <c r="C88" s="35">
        <f>[5]С3!F19</f>
        <v>4157.8973058034635</v>
      </c>
    </row>
    <row r="89" spans="1:3" s="64" customFormat="1" ht="55.5" x14ac:dyDescent="0.2">
      <c r="A89" s="78" t="s">
        <v>151</v>
      </c>
      <c r="B89" s="54" t="s">
        <v>290</v>
      </c>
      <c r="C89" s="81">
        <f>[5]С3!F20</f>
        <v>2.1999999999999999E-2</v>
      </c>
    </row>
    <row r="90" spans="1:3" s="64" customFormat="1" ht="14.25" x14ac:dyDescent="0.2">
      <c r="A90" s="78" t="s">
        <v>153</v>
      </c>
      <c r="B90" s="59" t="s">
        <v>274</v>
      </c>
      <c r="C90" s="63">
        <f>[5]С3!F21</f>
        <v>10</v>
      </c>
    </row>
    <row r="91" spans="1:3" s="64" customFormat="1" ht="17.25" x14ac:dyDescent="0.2">
      <c r="A91" s="78" t="s">
        <v>154</v>
      </c>
      <c r="B91" s="34" t="s">
        <v>291</v>
      </c>
      <c r="C91" s="35">
        <f>[5]С3!F22</f>
        <v>2.7994799607692609</v>
      </c>
    </row>
    <row r="92" spans="1:3" s="64" customFormat="1" ht="55.5" x14ac:dyDescent="0.2">
      <c r="A92" s="78" t="s">
        <v>156</v>
      </c>
      <c r="B92" s="54" t="s">
        <v>292</v>
      </c>
      <c r="C92" s="81">
        <f>[5]С3!F23</f>
        <v>3.0000000000000001E-3</v>
      </c>
    </row>
    <row r="93" spans="1:3" s="64" customFormat="1" ht="27.75" thickBot="1" x14ac:dyDescent="0.25">
      <c r="A93" s="82" t="s">
        <v>158</v>
      </c>
      <c r="B93" s="83" t="s">
        <v>293</v>
      </c>
      <c r="C93" s="84">
        <f>[5]С3!F24</f>
        <v>933.15998692308699</v>
      </c>
    </row>
    <row r="94" spans="1:3" ht="13.5" thickBot="1" x14ac:dyDescent="0.25">
      <c r="A94" s="48"/>
      <c r="B94" s="76"/>
      <c r="C94" s="15"/>
    </row>
    <row r="95" spans="1:3" ht="30" customHeight="1" x14ac:dyDescent="0.2">
      <c r="A95" s="85" t="s">
        <v>159</v>
      </c>
      <c r="B95" s="119" t="s">
        <v>160</v>
      </c>
      <c r="C95" s="119"/>
    </row>
    <row r="96" spans="1:3" ht="30" x14ac:dyDescent="0.2">
      <c r="A96" s="60" t="s">
        <v>161</v>
      </c>
      <c r="B96" s="34" t="s">
        <v>294</v>
      </c>
      <c r="C96" s="35">
        <f>[5]С4!F16</f>
        <v>1652.5</v>
      </c>
    </row>
    <row r="97" spans="1:3" ht="30" x14ac:dyDescent="0.2">
      <c r="A97" s="60" t="s">
        <v>163</v>
      </c>
      <c r="B97" s="59" t="s">
        <v>295</v>
      </c>
      <c r="C97" s="35">
        <f>[5]С4!F17</f>
        <v>73547</v>
      </c>
    </row>
    <row r="98" spans="1:3" ht="17.25" x14ac:dyDescent="0.2">
      <c r="A98" s="60" t="s">
        <v>165</v>
      </c>
      <c r="B98" s="59" t="s">
        <v>296</v>
      </c>
      <c r="C98" s="41">
        <f>[5]С4!F18</f>
        <v>0.02</v>
      </c>
    </row>
    <row r="99" spans="1:3" ht="30" x14ac:dyDescent="0.2">
      <c r="A99" s="60" t="s">
        <v>167</v>
      </c>
      <c r="B99" s="59" t="s">
        <v>297</v>
      </c>
      <c r="C99" s="35">
        <f>[5]С4!F19</f>
        <v>12104</v>
      </c>
    </row>
    <row r="100" spans="1:3" ht="31.5" x14ac:dyDescent="0.2">
      <c r="A100" s="60" t="s">
        <v>169</v>
      </c>
      <c r="B100" s="59" t="s">
        <v>298</v>
      </c>
      <c r="C100" s="41">
        <f>[5]С4!F20</f>
        <v>1.4999999999999999E-2</v>
      </c>
    </row>
    <row r="101" spans="1:3" ht="30" x14ac:dyDescent="0.2">
      <c r="A101" s="60" t="s">
        <v>171</v>
      </c>
      <c r="B101" s="34" t="s">
        <v>299</v>
      </c>
      <c r="C101" s="35">
        <f>[5]С4!F21</f>
        <v>1933.1949342509995</v>
      </c>
    </row>
    <row r="102" spans="1:3" ht="24" customHeight="1" x14ac:dyDescent="0.2">
      <c r="A102" s="60" t="s">
        <v>173</v>
      </c>
      <c r="B102" s="54" t="s">
        <v>174</v>
      </c>
      <c r="C102" s="86">
        <f>IF([5]С4.2!F8="да",[5]С4.2!D21,[5]С4.2!D15)</f>
        <v>0</v>
      </c>
    </row>
    <row r="103" spans="1:3" ht="68.25" x14ac:dyDescent="0.2">
      <c r="A103" s="60" t="s">
        <v>175</v>
      </c>
      <c r="B103" s="54" t="s">
        <v>300</v>
      </c>
      <c r="C103" s="35">
        <f>[5]С4!F22</f>
        <v>3.6112641666666665</v>
      </c>
    </row>
    <row r="104" spans="1:3" ht="30" x14ac:dyDescent="0.2">
      <c r="A104" s="60" t="s">
        <v>177</v>
      </c>
      <c r="B104" s="59" t="s">
        <v>301</v>
      </c>
      <c r="C104" s="35">
        <f>[5]С4!F23</f>
        <v>180</v>
      </c>
    </row>
    <row r="105" spans="1:3" ht="14.25" x14ac:dyDescent="0.2">
      <c r="A105" s="60" t="s">
        <v>179</v>
      </c>
      <c r="B105" s="54" t="s">
        <v>302</v>
      </c>
      <c r="C105" s="35">
        <f>[5]С4!F24</f>
        <v>8497.1999999999989</v>
      </c>
    </row>
    <row r="106" spans="1:3" ht="14.25" x14ac:dyDescent="0.2">
      <c r="A106" s="60" t="s">
        <v>181</v>
      </c>
      <c r="B106" s="59" t="s">
        <v>303</v>
      </c>
      <c r="C106" s="41">
        <f>[5]С4!F25</f>
        <v>0.35</v>
      </c>
    </row>
    <row r="107" spans="1:3" ht="17.25" x14ac:dyDescent="0.2">
      <c r="A107" s="60" t="s">
        <v>183</v>
      </c>
      <c r="B107" s="34" t="s">
        <v>304</v>
      </c>
      <c r="C107" s="35">
        <f>[5]С4!F26</f>
        <v>62.763509999999997</v>
      </c>
    </row>
    <row r="108" spans="1:3" ht="25.5" x14ac:dyDescent="0.2">
      <c r="A108" s="60" t="s">
        <v>185</v>
      </c>
      <c r="B108" s="54" t="s">
        <v>113</v>
      </c>
      <c r="C108" s="86">
        <f>[5]С4.3!E16</f>
        <v>0</v>
      </c>
    </row>
    <row r="109" spans="1:3" ht="25.5" x14ac:dyDescent="0.2">
      <c r="A109" s="60" t="s">
        <v>186</v>
      </c>
      <c r="B109" s="54" t="s">
        <v>187</v>
      </c>
      <c r="C109" s="35">
        <f>[5]С4.3!E17</f>
        <v>16.97</v>
      </c>
    </row>
    <row r="110" spans="1:3" ht="38.25" x14ac:dyDescent="0.2">
      <c r="A110" s="60" t="s">
        <v>188</v>
      </c>
      <c r="B110" s="54" t="s">
        <v>125</v>
      </c>
      <c r="C110" s="86">
        <f>[5]С4.3!E18</f>
        <v>0</v>
      </c>
    </row>
    <row r="111" spans="1:3" x14ac:dyDescent="0.2">
      <c r="A111" s="60" t="s">
        <v>189</v>
      </c>
      <c r="B111" s="54" t="s">
        <v>190</v>
      </c>
      <c r="C111" s="35">
        <f>[5]С4.3!E19</f>
        <v>15.93</v>
      </c>
    </row>
    <row r="112" spans="1:3" x14ac:dyDescent="0.2">
      <c r="A112" s="60" t="s">
        <v>191</v>
      </c>
      <c r="B112" s="59" t="s">
        <v>192</v>
      </c>
      <c r="C112" s="35">
        <f>[5]С4.3!E11</f>
        <v>1871</v>
      </c>
    </row>
    <row r="113" spans="1:3" x14ac:dyDescent="0.2">
      <c r="A113" s="60" t="s">
        <v>193</v>
      </c>
      <c r="B113" s="59" t="s">
        <v>194</v>
      </c>
      <c r="C113" s="53">
        <f>[5]С4.3!E12</f>
        <v>1636</v>
      </c>
    </row>
    <row r="114" spans="1:3" x14ac:dyDescent="0.2">
      <c r="A114" s="60" t="s">
        <v>195</v>
      </c>
      <c r="B114" s="59" t="s">
        <v>196</v>
      </c>
      <c r="C114" s="53">
        <f>[5]С4.3!E13</f>
        <v>204</v>
      </c>
    </row>
    <row r="115" spans="1:3" ht="30" x14ac:dyDescent="0.2">
      <c r="A115" s="60" t="s">
        <v>197</v>
      </c>
      <c r="B115" s="34" t="s">
        <v>305</v>
      </c>
      <c r="C115" s="35">
        <f>[5]С4!F27</f>
        <v>1184.3870095996429</v>
      </c>
    </row>
    <row r="116" spans="1:3" ht="25.5" x14ac:dyDescent="0.2">
      <c r="A116" s="60" t="s">
        <v>199</v>
      </c>
      <c r="B116" s="54" t="s">
        <v>200</v>
      </c>
      <c r="C116" s="35">
        <f>[5]С4!F28</f>
        <v>909.66744208881937</v>
      </c>
    </row>
    <row r="117" spans="1:3" ht="42.75" x14ac:dyDescent="0.2">
      <c r="A117" s="60" t="s">
        <v>201</v>
      </c>
      <c r="B117" s="54" t="s">
        <v>306</v>
      </c>
      <c r="C117" s="35">
        <f>[5]С4!F29</f>
        <v>274.71956751082348</v>
      </c>
    </row>
    <row r="118" spans="1:3" ht="30" x14ac:dyDescent="0.2">
      <c r="A118" s="60" t="s">
        <v>203</v>
      </c>
      <c r="B118" s="40" t="s">
        <v>307</v>
      </c>
      <c r="C118" s="35">
        <f>[5]С4!F30</f>
        <v>2993.9991604134943</v>
      </c>
    </row>
    <row r="119" spans="1:3" ht="42.75" x14ac:dyDescent="0.2">
      <c r="A119" s="60" t="s">
        <v>205</v>
      </c>
      <c r="B119" s="87" t="s">
        <v>308</v>
      </c>
      <c r="C119" s="35">
        <f>[5]С4!F33</f>
        <v>1812.8020023806164</v>
      </c>
    </row>
    <row r="120" spans="1:3" ht="30" x14ac:dyDescent="0.2">
      <c r="A120" s="60" t="s">
        <v>207</v>
      </c>
      <c r="B120" s="88" t="s">
        <v>309</v>
      </c>
      <c r="C120" s="35">
        <f>[5]С4!F35</f>
        <v>18.902267999999999</v>
      </c>
    </row>
    <row r="121" spans="1:3" ht="14.25" x14ac:dyDescent="0.2">
      <c r="A121" s="60" t="s">
        <v>209</v>
      </c>
      <c r="B121" s="57" t="s">
        <v>310</v>
      </c>
      <c r="C121" s="35">
        <f>[5]С4!F36</f>
        <v>14319.9</v>
      </c>
    </row>
    <row r="122" spans="1:3" ht="28.5" thickBot="1" x14ac:dyDescent="0.25">
      <c r="A122" s="73" t="s">
        <v>211</v>
      </c>
      <c r="B122" s="89" t="s">
        <v>311</v>
      </c>
      <c r="C122" s="84">
        <f>[5]С4!F37</f>
        <v>1.32</v>
      </c>
    </row>
    <row r="123" spans="1:3" s="90" customFormat="1" ht="13.5" thickBot="1" x14ac:dyDescent="0.25">
      <c r="A123" s="48"/>
      <c r="B123" s="76"/>
      <c r="C123" s="15"/>
    </row>
    <row r="124" spans="1:3" s="64" customFormat="1" ht="30" customHeight="1" x14ac:dyDescent="0.2">
      <c r="A124" s="77" t="s">
        <v>213</v>
      </c>
      <c r="B124" s="119" t="s">
        <v>214</v>
      </c>
      <c r="C124" s="119"/>
    </row>
    <row r="125" spans="1:3" ht="16.5" thickBot="1" x14ac:dyDescent="0.25">
      <c r="A125" s="27" t="s">
        <v>215</v>
      </c>
      <c r="B125" s="91" t="s">
        <v>312</v>
      </c>
      <c r="C125" s="84">
        <f>[5]С5!F17</f>
        <v>0.02</v>
      </c>
    </row>
    <row r="126" spans="1:3" s="90" customFormat="1" ht="13.5" thickBot="1" x14ac:dyDescent="0.25">
      <c r="A126" s="48"/>
      <c r="B126" s="76"/>
      <c r="C126" s="15"/>
    </row>
    <row r="127" spans="1:3" ht="42.75" customHeight="1" x14ac:dyDescent="0.2">
      <c r="A127" s="85" t="s">
        <v>217</v>
      </c>
      <c r="B127" s="120" t="s">
        <v>218</v>
      </c>
      <c r="C127" s="120"/>
    </row>
    <row r="128" spans="1:3" ht="68.25" x14ac:dyDescent="0.2">
      <c r="A128" s="60" t="s">
        <v>219</v>
      </c>
      <c r="B128" s="92" t="s">
        <v>313</v>
      </c>
      <c r="C128" s="35" t="s">
        <v>34</v>
      </c>
    </row>
    <row r="129" spans="1:3" ht="42.75" hidden="1" x14ac:dyDescent="0.2">
      <c r="A129" s="60" t="s">
        <v>221</v>
      </c>
      <c r="B129" s="87" t="s">
        <v>314</v>
      </c>
      <c r="C129" s="93"/>
    </row>
    <row r="130" spans="1:3" ht="69" thickBot="1" x14ac:dyDescent="0.25">
      <c r="A130" s="73" t="s">
        <v>223</v>
      </c>
      <c r="B130" s="94" t="s">
        <v>315</v>
      </c>
      <c r="C130" s="95" t="s">
        <v>34</v>
      </c>
    </row>
    <row r="131" spans="1:3" ht="62.25" hidden="1" customHeight="1" x14ac:dyDescent="0.2">
      <c r="A131" s="96" t="s">
        <v>225</v>
      </c>
      <c r="B131" s="97" t="s">
        <v>316</v>
      </c>
      <c r="C131" s="98"/>
    </row>
    <row r="132" spans="1:3" ht="68.25" hidden="1" x14ac:dyDescent="0.2">
      <c r="A132" s="60" t="s">
        <v>227</v>
      </c>
      <c r="B132" s="87" t="s">
        <v>317</v>
      </c>
      <c r="C132" s="36"/>
    </row>
    <row r="133" spans="1:3" ht="69" hidden="1" thickBot="1" x14ac:dyDescent="0.25">
      <c r="A133" s="73" t="s">
        <v>229</v>
      </c>
      <c r="B133" s="99" t="s">
        <v>318</v>
      </c>
      <c r="C133" s="75"/>
    </row>
    <row r="134" spans="1:3" s="90" customFormat="1" ht="13.5" thickBot="1" x14ac:dyDescent="0.25">
      <c r="A134" s="48"/>
      <c r="B134" s="76"/>
      <c r="C134" s="15"/>
    </row>
    <row r="135" spans="1:3" ht="26.25" customHeight="1" x14ac:dyDescent="0.2">
      <c r="A135" s="85" t="s">
        <v>231</v>
      </c>
      <c r="B135" s="100" t="s">
        <v>319</v>
      </c>
      <c r="C135" s="101">
        <f>[5]С2!F37</f>
        <v>20.818139999999996</v>
      </c>
    </row>
    <row r="136" spans="1:3" ht="14.25" x14ac:dyDescent="0.2">
      <c r="A136" s="60" t="s">
        <v>233</v>
      </c>
      <c r="B136" s="102" t="s">
        <v>320</v>
      </c>
      <c r="C136" s="35">
        <f>[5]С2!F38</f>
        <v>7</v>
      </c>
    </row>
    <row r="137" spans="1:3" ht="17.25" x14ac:dyDescent="0.2">
      <c r="A137" s="60" t="s">
        <v>235</v>
      </c>
      <c r="B137" s="102" t="s">
        <v>321</v>
      </c>
      <c r="C137" s="35">
        <f>[5]С2!F40</f>
        <v>0.97</v>
      </c>
    </row>
    <row r="138" spans="1:3" ht="15" thickBot="1" x14ac:dyDescent="0.25">
      <c r="A138" s="73" t="s">
        <v>237</v>
      </c>
      <c r="B138" s="103" t="s">
        <v>322</v>
      </c>
      <c r="C138" s="47">
        <f>[5]С2!F42</f>
        <v>0.35</v>
      </c>
    </row>
    <row r="139" spans="1:3" s="90" customFormat="1" ht="13.5" thickBot="1" x14ac:dyDescent="0.25">
      <c r="A139" s="48"/>
      <c r="B139" s="76"/>
      <c r="C139" s="15"/>
    </row>
    <row r="140" spans="1:3" ht="30" x14ac:dyDescent="0.2">
      <c r="A140" s="85" t="s">
        <v>238</v>
      </c>
      <c r="B140" s="104" t="s">
        <v>323</v>
      </c>
      <c r="C140" s="105">
        <f>[5]С2!F35</f>
        <v>1.6598760876745948</v>
      </c>
    </row>
    <row r="141" spans="1:3" ht="22.7" customHeight="1" thickBot="1" x14ac:dyDescent="0.25">
      <c r="A141" s="73" t="s">
        <v>240</v>
      </c>
      <c r="B141" s="121" t="s">
        <v>324</v>
      </c>
      <c r="C141" s="121"/>
    </row>
    <row r="142" spans="1:3" ht="13.5" thickBot="1" x14ac:dyDescent="0.25">
      <c r="A142" s="107"/>
      <c r="B142" s="108" t="s">
        <v>242</v>
      </c>
      <c r="C142" s="109"/>
    </row>
    <row r="143" spans="1:3" x14ac:dyDescent="0.2">
      <c r="A143" s="107"/>
      <c r="B143" s="110">
        <v>2020</v>
      </c>
      <c r="C143" s="111">
        <f>[5]С2.5!$E$11</f>
        <v>-2.9000000000000001E-2</v>
      </c>
    </row>
    <row r="144" spans="1:3" x14ac:dyDescent="0.2">
      <c r="A144" s="107"/>
      <c r="B144" s="112">
        <f>B143+1</f>
        <v>2021</v>
      </c>
      <c r="C144" s="113">
        <f>[5]С2.5!$F$11</f>
        <v>0.245</v>
      </c>
    </row>
    <row r="145" spans="1:3" x14ac:dyDescent="0.2">
      <c r="A145" s="107"/>
      <c r="B145" s="112">
        <f t="shared" ref="B145:B208" si="0">B144+1</f>
        <v>2022</v>
      </c>
      <c r="C145" s="113">
        <f>[5]С2.5!$G$11</f>
        <v>0.114</v>
      </c>
    </row>
    <row r="146" spans="1:3" ht="13.5" thickBot="1" x14ac:dyDescent="0.25">
      <c r="A146" s="107"/>
      <c r="B146" s="114">
        <f t="shared" si="0"/>
        <v>2023</v>
      </c>
      <c r="C146" s="115">
        <f>[5]С2.5!$H$11</f>
        <v>0.04</v>
      </c>
    </row>
    <row r="147" spans="1:3" x14ac:dyDescent="0.2">
      <c r="A147" s="107"/>
      <c r="B147" s="116">
        <f t="shared" si="0"/>
        <v>2024</v>
      </c>
      <c r="C147" s="117">
        <f>[5]С2.5!$I$11</f>
        <v>0.11700000000000001</v>
      </c>
    </row>
    <row r="148" spans="1:3" x14ac:dyDescent="0.2">
      <c r="A148" s="107"/>
      <c r="B148" s="112">
        <f t="shared" si="0"/>
        <v>2025</v>
      </c>
      <c r="C148" s="113">
        <f>[5]С2.5!$J$11</f>
        <v>6.0999999999999999E-2</v>
      </c>
    </row>
    <row r="149" spans="1:3" hidden="1" x14ac:dyDescent="0.2">
      <c r="A149" s="107"/>
      <c r="B149" s="112">
        <f t="shared" si="0"/>
        <v>2026</v>
      </c>
      <c r="C149" s="113">
        <f>[5]С2.5!$K$11</f>
        <v>3.5813361771260002E-2</v>
      </c>
    </row>
    <row r="150" spans="1:3" hidden="1" x14ac:dyDescent="0.2">
      <c r="A150" s="107"/>
      <c r="B150" s="112">
        <f t="shared" si="0"/>
        <v>2027</v>
      </c>
      <c r="C150" s="113">
        <f>[5]С2.5!$L$11</f>
        <v>3.2682303599220003E-2</v>
      </c>
    </row>
    <row r="151" spans="1:3" hidden="1" x14ac:dyDescent="0.2">
      <c r="A151" s="107"/>
      <c r="B151" s="112">
        <f t="shared" si="0"/>
        <v>2028</v>
      </c>
      <c r="C151" s="113">
        <f>[5]С2.5!$M$11</f>
        <v>0</v>
      </c>
    </row>
    <row r="152" spans="1:3" hidden="1" x14ac:dyDescent="0.2">
      <c r="A152" s="107"/>
      <c r="B152" s="112">
        <f t="shared" si="0"/>
        <v>2029</v>
      </c>
      <c r="C152" s="113">
        <f>[5]С2.5!$N$11</f>
        <v>0</v>
      </c>
    </row>
    <row r="153" spans="1:3" hidden="1" x14ac:dyDescent="0.2">
      <c r="A153" s="107"/>
      <c r="B153" s="112">
        <f t="shared" si="0"/>
        <v>2030</v>
      </c>
      <c r="C153" s="113">
        <f>[5]С2.5!$O$11</f>
        <v>0</v>
      </c>
    </row>
    <row r="154" spans="1:3" hidden="1" x14ac:dyDescent="0.2">
      <c r="A154" s="107"/>
      <c r="B154" s="112">
        <f t="shared" si="0"/>
        <v>2031</v>
      </c>
      <c r="C154" s="113">
        <f>[5]С2.5!$P$11</f>
        <v>0</v>
      </c>
    </row>
    <row r="155" spans="1:3" hidden="1" x14ac:dyDescent="0.2">
      <c r="A155" s="90"/>
      <c r="B155" s="112">
        <f t="shared" si="0"/>
        <v>2032</v>
      </c>
      <c r="C155" s="113">
        <f>[5]С2.5!$Q$11</f>
        <v>0</v>
      </c>
    </row>
    <row r="156" spans="1:3" hidden="1" x14ac:dyDescent="0.2">
      <c r="A156" s="90"/>
      <c r="B156" s="112">
        <f t="shared" si="0"/>
        <v>2033</v>
      </c>
      <c r="C156" s="113">
        <f>[5]С2.5!$R$11</f>
        <v>0</v>
      </c>
    </row>
    <row r="157" spans="1:3" hidden="1" x14ac:dyDescent="0.2">
      <c r="B157" s="112">
        <f t="shared" si="0"/>
        <v>2034</v>
      </c>
      <c r="C157" s="113">
        <f>[5]С2.5!$S$11</f>
        <v>0</v>
      </c>
    </row>
    <row r="158" spans="1:3" hidden="1" x14ac:dyDescent="0.2">
      <c r="B158" s="112">
        <f t="shared" si="0"/>
        <v>2035</v>
      </c>
      <c r="C158" s="113">
        <f>[5]С2.5!$T$11</f>
        <v>0</v>
      </c>
    </row>
    <row r="159" spans="1:3" hidden="1" x14ac:dyDescent="0.2">
      <c r="B159" s="112">
        <f t="shared" si="0"/>
        <v>2036</v>
      </c>
      <c r="C159" s="113">
        <f>[5]С2.5!$U$11</f>
        <v>0</v>
      </c>
    </row>
    <row r="160" spans="1:3" hidden="1" x14ac:dyDescent="0.2">
      <c r="B160" s="112">
        <f t="shared" si="0"/>
        <v>2037</v>
      </c>
      <c r="C160" s="113">
        <f>[5]С2.5!$V$11</f>
        <v>0</v>
      </c>
    </row>
    <row r="161" spans="2:3" hidden="1" x14ac:dyDescent="0.2">
      <c r="B161" s="112">
        <f t="shared" si="0"/>
        <v>2038</v>
      </c>
      <c r="C161" s="113">
        <f>[5]С2.5!$W$11</f>
        <v>0</v>
      </c>
    </row>
    <row r="162" spans="2:3" hidden="1" x14ac:dyDescent="0.2">
      <c r="B162" s="112">
        <f t="shared" si="0"/>
        <v>2039</v>
      </c>
      <c r="C162" s="113">
        <f>[5]С2.5!$X$11</f>
        <v>0</v>
      </c>
    </row>
    <row r="163" spans="2:3" hidden="1" x14ac:dyDescent="0.2">
      <c r="B163" s="112">
        <f t="shared" si="0"/>
        <v>2040</v>
      </c>
      <c r="C163" s="113">
        <f>[5]С2.5!$Y$11</f>
        <v>0</v>
      </c>
    </row>
    <row r="164" spans="2:3" hidden="1" x14ac:dyDescent="0.2">
      <c r="B164" s="112">
        <f t="shared" si="0"/>
        <v>2041</v>
      </c>
      <c r="C164" s="113">
        <f>[5]С2.5!$Z$11</f>
        <v>0</v>
      </c>
    </row>
    <row r="165" spans="2:3" hidden="1" x14ac:dyDescent="0.2">
      <c r="B165" s="112">
        <f t="shared" si="0"/>
        <v>2042</v>
      </c>
      <c r="C165" s="113">
        <f>[5]С2.5!$AA$11</f>
        <v>0</v>
      </c>
    </row>
    <row r="166" spans="2:3" hidden="1" x14ac:dyDescent="0.2">
      <c r="B166" s="112">
        <f t="shared" si="0"/>
        <v>2043</v>
      </c>
      <c r="C166" s="113">
        <f>[5]С2.5!$AB$11</f>
        <v>0</v>
      </c>
    </row>
    <row r="167" spans="2:3" hidden="1" x14ac:dyDescent="0.2">
      <c r="B167" s="112">
        <f t="shared" si="0"/>
        <v>2044</v>
      </c>
      <c r="C167" s="113">
        <f>[5]С2.5!$AC$11</f>
        <v>0</v>
      </c>
    </row>
    <row r="168" spans="2:3" hidden="1" x14ac:dyDescent="0.2">
      <c r="B168" s="112">
        <f t="shared" si="0"/>
        <v>2045</v>
      </c>
      <c r="C168" s="113">
        <f>[5]С2.5!$AD$11</f>
        <v>0</v>
      </c>
    </row>
    <row r="169" spans="2:3" hidden="1" x14ac:dyDescent="0.2">
      <c r="B169" s="112">
        <f t="shared" si="0"/>
        <v>2046</v>
      </c>
      <c r="C169" s="113">
        <f>[5]С2.5!$AE$11</f>
        <v>0</v>
      </c>
    </row>
    <row r="170" spans="2:3" hidden="1" x14ac:dyDescent="0.2">
      <c r="B170" s="112">
        <f t="shared" si="0"/>
        <v>2047</v>
      </c>
      <c r="C170" s="113">
        <f>[5]С2.5!$AF$11</f>
        <v>0</v>
      </c>
    </row>
    <row r="171" spans="2:3" hidden="1" x14ac:dyDescent="0.2">
      <c r="B171" s="112">
        <f t="shared" si="0"/>
        <v>2048</v>
      </c>
      <c r="C171" s="113">
        <f>[5]С2.5!$AG$11</f>
        <v>0</v>
      </c>
    </row>
    <row r="172" spans="2:3" hidden="1" x14ac:dyDescent="0.2">
      <c r="B172" s="112">
        <f t="shared" si="0"/>
        <v>2049</v>
      </c>
      <c r="C172" s="113">
        <f>[5]С2.5!$AH$11</f>
        <v>0</v>
      </c>
    </row>
    <row r="173" spans="2:3" hidden="1" x14ac:dyDescent="0.2">
      <c r="B173" s="112">
        <f t="shared" si="0"/>
        <v>2050</v>
      </c>
      <c r="C173" s="113">
        <f>[5]С2.5!$AI$11</f>
        <v>0</v>
      </c>
    </row>
    <row r="174" spans="2:3" hidden="1" x14ac:dyDescent="0.2">
      <c r="B174" s="112">
        <f t="shared" si="0"/>
        <v>2051</v>
      </c>
      <c r="C174" s="113">
        <f>[5]С2.5!$AJ$11</f>
        <v>0</v>
      </c>
    </row>
    <row r="175" spans="2:3" hidden="1" x14ac:dyDescent="0.2">
      <c r="B175" s="112">
        <f t="shared" si="0"/>
        <v>2052</v>
      </c>
      <c r="C175" s="113">
        <f>[5]С2.5!$AK$11</f>
        <v>0</v>
      </c>
    </row>
    <row r="176" spans="2:3" hidden="1" x14ac:dyDescent="0.2">
      <c r="B176" s="112">
        <f t="shared" si="0"/>
        <v>2053</v>
      </c>
      <c r="C176" s="113">
        <f>[5]С2.5!$AL$11</f>
        <v>0</v>
      </c>
    </row>
    <row r="177" spans="2:3" hidden="1" x14ac:dyDescent="0.2">
      <c r="B177" s="112">
        <f t="shared" si="0"/>
        <v>2054</v>
      </c>
      <c r="C177" s="113">
        <f>[5]С2.5!$AM$11</f>
        <v>0</v>
      </c>
    </row>
    <row r="178" spans="2:3" hidden="1" x14ac:dyDescent="0.2">
      <c r="B178" s="112">
        <f t="shared" si="0"/>
        <v>2055</v>
      </c>
      <c r="C178" s="113">
        <f>[5]С2.5!$AN$11</f>
        <v>0</v>
      </c>
    </row>
    <row r="179" spans="2:3" hidden="1" x14ac:dyDescent="0.2">
      <c r="B179" s="112">
        <f t="shared" si="0"/>
        <v>2056</v>
      </c>
      <c r="C179" s="113">
        <f>[5]С2.5!$AO$11</f>
        <v>0</v>
      </c>
    </row>
    <row r="180" spans="2:3" hidden="1" x14ac:dyDescent="0.2">
      <c r="B180" s="112">
        <f t="shared" si="0"/>
        <v>2057</v>
      </c>
      <c r="C180" s="113">
        <f>[5]С2.5!$AP$11</f>
        <v>0</v>
      </c>
    </row>
    <row r="181" spans="2:3" hidden="1" x14ac:dyDescent="0.2">
      <c r="B181" s="112">
        <f t="shared" si="0"/>
        <v>2058</v>
      </c>
      <c r="C181" s="113">
        <f>[5]С2.5!$AQ$11</f>
        <v>0</v>
      </c>
    </row>
    <row r="182" spans="2:3" hidden="1" x14ac:dyDescent="0.2">
      <c r="B182" s="112">
        <f t="shared" si="0"/>
        <v>2059</v>
      </c>
      <c r="C182" s="113">
        <f>[5]С2.5!$AR$11</f>
        <v>0</v>
      </c>
    </row>
    <row r="183" spans="2:3" hidden="1" x14ac:dyDescent="0.2">
      <c r="B183" s="112">
        <f t="shared" si="0"/>
        <v>2060</v>
      </c>
      <c r="C183" s="113">
        <f>[5]С2.5!$AS$11</f>
        <v>0</v>
      </c>
    </row>
    <row r="184" spans="2:3" hidden="1" x14ac:dyDescent="0.2">
      <c r="B184" s="112">
        <f t="shared" si="0"/>
        <v>2061</v>
      </c>
      <c r="C184" s="113">
        <f>[5]С2.5!$AT$11</f>
        <v>0</v>
      </c>
    </row>
    <row r="185" spans="2:3" hidden="1" x14ac:dyDescent="0.2">
      <c r="B185" s="112">
        <f t="shared" si="0"/>
        <v>2062</v>
      </c>
      <c r="C185" s="113">
        <f>[5]С2.5!$AU$11</f>
        <v>0</v>
      </c>
    </row>
    <row r="186" spans="2:3" hidden="1" x14ac:dyDescent="0.2">
      <c r="B186" s="112">
        <f t="shared" si="0"/>
        <v>2063</v>
      </c>
      <c r="C186" s="113">
        <f>[5]С2.5!$AV$11</f>
        <v>0</v>
      </c>
    </row>
    <row r="187" spans="2:3" hidden="1" x14ac:dyDescent="0.2">
      <c r="B187" s="112">
        <f t="shared" si="0"/>
        <v>2064</v>
      </c>
      <c r="C187" s="113">
        <f>[5]С2.5!$AW$11</f>
        <v>0</v>
      </c>
    </row>
    <row r="188" spans="2:3" hidden="1" x14ac:dyDescent="0.2">
      <c r="B188" s="112">
        <f t="shared" si="0"/>
        <v>2065</v>
      </c>
      <c r="C188" s="113">
        <f>[5]С2.5!$AX$11</f>
        <v>0</v>
      </c>
    </row>
    <row r="189" spans="2:3" hidden="1" x14ac:dyDescent="0.2">
      <c r="B189" s="112">
        <f t="shared" si="0"/>
        <v>2066</v>
      </c>
      <c r="C189" s="113">
        <f>[5]С2.5!$AY$11</f>
        <v>0</v>
      </c>
    </row>
    <row r="190" spans="2:3" hidden="1" x14ac:dyDescent="0.2">
      <c r="B190" s="112">
        <f t="shared" si="0"/>
        <v>2067</v>
      </c>
      <c r="C190" s="113">
        <f>[5]С2.5!$AZ$11</f>
        <v>0</v>
      </c>
    </row>
    <row r="191" spans="2:3" hidden="1" x14ac:dyDescent="0.2">
      <c r="B191" s="112">
        <f t="shared" si="0"/>
        <v>2068</v>
      </c>
      <c r="C191" s="113">
        <f>[5]С2.5!$BA$11</f>
        <v>0</v>
      </c>
    </row>
    <row r="192" spans="2:3" hidden="1" x14ac:dyDescent="0.2">
      <c r="B192" s="112">
        <f t="shared" si="0"/>
        <v>2069</v>
      </c>
      <c r="C192" s="113">
        <f>[5]С2.5!$BB$11</f>
        <v>0</v>
      </c>
    </row>
    <row r="193" spans="2:3" hidden="1" x14ac:dyDescent="0.2">
      <c r="B193" s="112">
        <f t="shared" si="0"/>
        <v>2070</v>
      </c>
      <c r="C193" s="113">
        <f>[5]С2.5!$BC$11</f>
        <v>0</v>
      </c>
    </row>
    <row r="194" spans="2:3" hidden="1" x14ac:dyDescent="0.2">
      <c r="B194" s="112">
        <f t="shared" si="0"/>
        <v>2071</v>
      </c>
      <c r="C194" s="113">
        <f>[5]С2.5!$BD$11</f>
        <v>0</v>
      </c>
    </row>
    <row r="195" spans="2:3" hidden="1" x14ac:dyDescent="0.2">
      <c r="B195" s="112">
        <f t="shared" si="0"/>
        <v>2072</v>
      </c>
      <c r="C195" s="113">
        <f>[5]С2.5!$BE$11</f>
        <v>0</v>
      </c>
    </row>
    <row r="196" spans="2:3" hidden="1" x14ac:dyDescent="0.2">
      <c r="B196" s="112">
        <f t="shared" si="0"/>
        <v>2073</v>
      </c>
      <c r="C196" s="113">
        <f>[5]С2.5!$BF$11</f>
        <v>0</v>
      </c>
    </row>
    <row r="197" spans="2:3" hidden="1" x14ac:dyDescent="0.2">
      <c r="B197" s="112">
        <f t="shared" si="0"/>
        <v>2074</v>
      </c>
      <c r="C197" s="113">
        <f>[5]С2.5!$BG$11</f>
        <v>0</v>
      </c>
    </row>
    <row r="198" spans="2:3" hidden="1" x14ac:dyDescent="0.2">
      <c r="B198" s="112">
        <f t="shared" si="0"/>
        <v>2075</v>
      </c>
      <c r="C198" s="113">
        <f>[5]С2.5!$BH$11</f>
        <v>0</v>
      </c>
    </row>
    <row r="199" spans="2:3" hidden="1" x14ac:dyDescent="0.2">
      <c r="B199" s="112">
        <f t="shared" si="0"/>
        <v>2076</v>
      </c>
      <c r="C199" s="113">
        <f>[5]С2.5!$BI$11</f>
        <v>0</v>
      </c>
    </row>
    <row r="200" spans="2:3" hidden="1" x14ac:dyDescent="0.2">
      <c r="B200" s="112">
        <f t="shared" si="0"/>
        <v>2077</v>
      </c>
      <c r="C200" s="113">
        <f>[5]С2.5!$BJ$11</f>
        <v>0</v>
      </c>
    </row>
    <row r="201" spans="2:3" hidden="1" x14ac:dyDescent="0.2">
      <c r="B201" s="112">
        <f t="shared" si="0"/>
        <v>2078</v>
      </c>
      <c r="C201" s="113">
        <f>[5]С2.5!$BK$11</f>
        <v>0</v>
      </c>
    </row>
    <row r="202" spans="2:3" hidden="1" x14ac:dyDescent="0.2">
      <c r="B202" s="112">
        <f t="shared" si="0"/>
        <v>2079</v>
      </c>
      <c r="C202" s="113">
        <f>[5]С2.5!$BL$11</f>
        <v>0</v>
      </c>
    </row>
    <row r="203" spans="2:3" hidden="1" x14ac:dyDescent="0.2">
      <c r="B203" s="112">
        <f t="shared" si="0"/>
        <v>2080</v>
      </c>
      <c r="C203" s="113">
        <f>[5]С2.5!$BM$11</f>
        <v>0</v>
      </c>
    </row>
    <row r="204" spans="2:3" hidden="1" x14ac:dyDescent="0.2">
      <c r="B204" s="112">
        <f t="shared" si="0"/>
        <v>2081</v>
      </c>
      <c r="C204" s="113">
        <f>[5]С2.5!$BN$11</f>
        <v>0</v>
      </c>
    </row>
    <row r="205" spans="2:3" hidden="1" x14ac:dyDescent="0.2">
      <c r="B205" s="112">
        <f t="shared" si="0"/>
        <v>2082</v>
      </c>
      <c r="C205" s="113">
        <f>[5]С2.5!$BO$11</f>
        <v>0</v>
      </c>
    </row>
    <row r="206" spans="2:3" hidden="1" x14ac:dyDescent="0.2">
      <c r="B206" s="112">
        <f t="shared" si="0"/>
        <v>2083</v>
      </c>
      <c r="C206" s="113">
        <f>[5]С2.5!$BP$11</f>
        <v>0</v>
      </c>
    </row>
    <row r="207" spans="2:3" hidden="1" x14ac:dyDescent="0.2">
      <c r="B207" s="112">
        <f t="shared" si="0"/>
        <v>2084</v>
      </c>
      <c r="C207" s="113">
        <f>[5]С2.5!$BQ$11</f>
        <v>0</v>
      </c>
    </row>
    <row r="208" spans="2:3" hidden="1" x14ac:dyDescent="0.2">
      <c r="B208" s="112">
        <f t="shared" si="0"/>
        <v>2085</v>
      </c>
      <c r="C208" s="113">
        <f>[5]С2.5!$BR$11</f>
        <v>0</v>
      </c>
    </row>
    <row r="209" spans="2:3" hidden="1" x14ac:dyDescent="0.2">
      <c r="B209" s="112">
        <f t="shared" ref="B209:B223" si="1">B208+1</f>
        <v>2086</v>
      </c>
      <c r="C209" s="113">
        <f>[5]С2.5!$BS$11</f>
        <v>0</v>
      </c>
    </row>
    <row r="210" spans="2:3" hidden="1" x14ac:dyDescent="0.2">
      <c r="B210" s="112">
        <f t="shared" si="1"/>
        <v>2087</v>
      </c>
      <c r="C210" s="113">
        <f>[5]С2.5!$BT$11</f>
        <v>0</v>
      </c>
    </row>
    <row r="211" spans="2:3" hidden="1" x14ac:dyDescent="0.2">
      <c r="B211" s="112">
        <f t="shared" si="1"/>
        <v>2088</v>
      </c>
      <c r="C211" s="113">
        <f>[5]С2.5!$BU$11</f>
        <v>0</v>
      </c>
    </row>
    <row r="212" spans="2:3" hidden="1" x14ac:dyDescent="0.2">
      <c r="B212" s="112">
        <f t="shared" si="1"/>
        <v>2089</v>
      </c>
      <c r="C212" s="113">
        <f>[5]С2.5!$BV$11</f>
        <v>0</v>
      </c>
    </row>
    <row r="213" spans="2:3" hidden="1" x14ac:dyDescent="0.2">
      <c r="B213" s="112">
        <f t="shared" si="1"/>
        <v>2090</v>
      </c>
      <c r="C213" s="113">
        <f>[5]С2.5!$BW$11</f>
        <v>0</v>
      </c>
    </row>
    <row r="214" spans="2:3" hidden="1" x14ac:dyDescent="0.2">
      <c r="B214" s="112">
        <f t="shared" si="1"/>
        <v>2091</v>
      </c>
      <c r="C214" s="113">
        <f>[5]С2.5!$BX$11</f>
        <v>0</v>
      </c>
    </row>
    <row r="215" spans="2:3" hidden="1" x14ac:dyDescent="0.2">
      <c r="B215" s="112">
        <f t="shared" si="1"/>
        <v>2092</v>
      </c>
      <c r="C215" s="113">
        <f>[5]С2.5!$BY$11</f>
        <v>0</v>
      </c>
    </row>
    <row r="216" spans="2:3" hidden="1" x14ac:dyDescent="0.2">
      <c r="B216" s="112">
        <f t="shared" si="1"/>
        <v>2093</v>
      </c>
      <c r="C216" s="113">
        <f>[5]С2.5!$BZ$11</f>
        <v>0</v>
      </c>
    </row>
    <row r="217" spans="2:3" hidden="1" x14ac:dyDescent="0.2">
      <c r="B217" s="112">
        <f t="shared" si="1"/>
        <v>2094</v>
      </c>
      <c r="C217" s="113">
        <f>[5]С2.5!$CA$11</f>
        <v>0</v>
      </c>
    </row>
    <row r="218" spans="2:3" hidden="1" x14ac:dyDescent="0.2">
      <c r="B218" s="112">
        <f t="shared" si="1"/>
        <v>2095</v>
      </c>
      <c r="C218" s="113">
        <f>[5]С2.5!$CB$11</f>
        <v>0</v>
      </c>
    </row>
    <row r="219" spans="2:3" hidden="1" x14ac:dyDescent="0.2">
      <c r="B219" s="112">
        <f t="shared" si="1"/>
        <v>2096</v>
      </c>
      <c r="C219" s="113">
        <f>[5]С2.5!$CC$11</f>
        <v>0</v>
      </c>
    </row>
    <row r="220" spans="2:3" hidden="1" x14ac:dyDescent="0.2">
      <c r="B220" s="112">
        <f t="shared" si="1"/>
        <v>2097</v>
      </c>
      <c r="C220" s="113">
        <f>[5]С2.5!$CD$11</f>
        <v>0</v>
      </c>
    </row>
    <row r="221" spans="2:3" hidden="1" x14ac:dyDescent="0.2">
      <c r="B221" s="112">
        <f t="shared" si="1"/>
        <v>2098</v>
      </c>
      <c r="C221" s="113">
        <f>[5]С2.5!$CE$11</f>
        <v>0</v>
      </c>
    </row>
    <row r="222" spans="2:3" hidden="1" x14ac:dyDescent="0.2">
      <c r="B222" s="112">
        <f t="shared" si="1"/>
        <v>2099</v>
      </c>
      <c r="C222" s="113">
        <f>[5]С2.5!$CF$11</f>
        <v>0</v>
      </c>
    </row>
    <row r="223" spans="2:3" ht="13.5" hidden="1" thickBot="1" x14ac:dyDescent="0.25">
      <c r="B223" s="114">
        <f t="shared" si="1"/>
        <v>2100</v>
      </c>
      <c r="C223" s="115">
        <f>[5]С2.5!$CG$11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1" customWidth="1"/>
    <col min="2" max="2" width="100.5703125" style="1" customWidth="1"/>
    <col min="3" max="3" width="20.85546875" style="2"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tr">
        <f>[6]И1!D13</f>
        <v>Субъект Российской Федерации</v>
      </c>
      <c r="C4" s="10" t="str">
        <f>[6]И1!E13</f>
        <v>Новосибирская область</v>
      </c>
    </row>
    <row r="5" spans="1:3" ht="51" x14ac:dyDescent="0.2">
      <c r="A5" s="8"/>
      <c r="B5" s="9" t="str">
        <f>[6]И1!D14</f>
        <v>Тип муниципального образования (выберите из списка)</v>
      </c>
      <c r="C5" s="10" t="str">
        <f>[6]И1!E14</f>
        <v>поселок Среднеичинский, Северный муниципальный район</v>
      </c>
    </row>
    <row r="6" spans="1:3" x14ac:dyDescent="0.2">
      <c r="A6" s="8"/>
      <c r="B6" s="9" t="str">
        <f>IF([6]И1!E15="","",[6]И1!D15)</f>
        <v/>
      </c>
      <c r="C6" s="10" t="str">
        <f>IF([6]И1!E15="","",[6]И1!E15)</f>
        <v/>
      </c>
    </row>
    <row r="7" spans="1:3" x14ac:dyDescent="0.2">
      <c r="A7" s="8"/>
      <c r="B7" s="9" t="str">
        <f>[6]И1!D16</f>
        <v>Код ОКТМО</v>
      </c>
      <c r="C7" s="11" t="str">
        <f>[6]И1!E16</f>
        <v>50644422101</v>
      </c>
    </row>
    <row r="8" spans="1:3" x14ac:dyDescent="0.2">
      <c r="A8" s="8"/>
      <c r="B8" s="12" t="str">
        <f>[6]И1!D17</f>
        <v>Система теплоснабжения</v>
      </c>
      <c r="C8" s="13">
        <f>[6]И1!E17</f>
        <v>0</v>
      </c>
    </row>
    <row r="9" spans="1:3" x14ac:dyDescent="0.2">
      <c r="A9" s="8"/>
      <c r="B9" s="9" t="str">
        <f>[6]И1!D8</f>
        <v>Период регулирования (i)-й</v>
      </c>
      <c r="C9" s="14">
        <f>[6]И1!E8</f>
        <v>2025</v>
      </c>
    </row>
    <row r="10" spans="1:3" x14ac:dyDescent="0.2">
      <c r="A10" s="8"/>
      <c r="B10" s="9" t="str">
        <f>[6]И1!D9</f>
        <v>Период регулирования (i-1)-й</v>
      </c>
      <c r="C10" s="14">
        <f>[6]И1!E9</f>
        <v>2024</v>
      </c>
    </row>
    <row r="11" spans="1:3" x14ac:dyDescent="0.2">
      <c r="A11" s="8"/>
      <c r="B11" s="9" t="str">
        <f>[6]И1!D10</f>
        <v>Период регулирования (i-2)-й</v>
      </c>
      <c r="C11" s="14">
        <f>[6]И1!E10</f>
        <v>2023</v>
      </c>
    </row>
    <row r="12" spans="1:3" x14ac:dyDescent="0.2">
      <c r="A12" s="8"/>
      <c r="B12" s="9" t="str">
        <f>[6]И1!D11</f>
        <v>Базовый год (б)</v>
      </c>
      <c r="C12" s="14">
        <f>[6]И1!E11</f>
        <v>2019</v>
      </c>
    </row>
    <row r="13" spans="1:3" ht="38.25" x14ac:dyDescent="0.2">
      <c r="A13" s="8"/>
      <c r="B13" s="9" t="str">
        <f>[6]И1!D18</f>
        <v>Вид топлива, использование которого преобладает в системе теплоснабжения</v>
      </c>
      <c r="C13" s="15" t="str">
        <f>[6]С1.1!E13</f>
        <v>уголь (вид угля не указан в топливном балансе)</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f>SUM(C18:C22)</f>
        <v>5796.5545157449769</v>
      </c>
    </row>
    <row r="18" spans="1:3" ht="42.75" x14ac:dyDescent="0.2">
      <c r="A18" s="22" t="s">
        <v>22</v>
      </c>
      <c r="B18" s="25" t="s">
        <v>245</v>
      </c>
      <c r="C18" s="26">
        <f>[6]С1!F12</f>
        <v>1231.0004189894119</v>
      </c>
    </row>
    <row r="19" spans="1:3" ht="42.75" x14ac:dyDescent="0.2">
      <c r="A19" s="22" t="s">
        <v>24</v>
      </c>
      <c r="B19" s="25" t="s">
        <v>246</v>
      </c>
      <c r="C19" s="26">
        <f>[6]С2!F12</f>
        <v>3019.0060520578481</v>
      </c>
    </row>
    <row r="20" spans="1:3" ht="30" x14ac:dyDescent="0.2">
      <c r="A20" s="22" t="s">
        <v>26</v>
      </c>
      <c r="B20" s="25" t="s">
        <v>247</v>
      </c>
      <c r="C20" s="26">
        <f>[6]С3!F12</f>
        <v>903.581328618258</v>
      </c>
    </row>
    <row r="21" spans="1:3" ht="42.75" x14ac:dyDescent="0.2">
      <c r="A21" s="22" t="s">
        <v>28</v>
      </c>
      <c r="B21" s="25" t="s">
        <v>248</v>
      </c>
      <c r="C21" s="26">
        <f>[6]С4!F12</f>
        <v>529.30878439818514</v>
      </c>
    </row>
    <row r="22" spans="1:3" ht="30" x14ac:dyDescent="0.2">
      <c r="A22" s="22" t="s">
        <v>30</v>
      </c>
      <c r="B22" s="25" t="s">
        <v>249</v>
      </c>
      <c r="C22" s="26">
        <f>[6]С5!F12</f>
        <v>113.65793168127406</v>
      </c>
    </row>
    <row r="23" spans="1:3" ht="43.5" thickBot="1" x14ac:dyDescent="0.25">
      <c r="A23" s="27" t="s">
        <v>32</v>
      </c>
      <c r="B23" s="106" t="s">
        <v>250</v>
      </c>
      <c r="C23" s="29" t="str">
        <f>[6]С6!F12</f>
        <v>-</v>
      </c>
    </row>
    <row r="24" spans="1:3" ht="13.5" thickBot="1" x14ac:dyDescent="0.25">
      <c r="A24" s="4"/>
    </row>
    <row r="25" spans="1:3" x14ac:dyDescent="0.2">
      <c r="A25" s="16" t="s">
        <v>18</v>
      </c>
      <c r="B25" s="30" t="s">
        <v>19</v>
      </c>
      <c r="C25" s="31" t="s">
        <v>20</v>
      </c>
    </row>
    <row r="26" spans="1:3" x14ac:dyDescent="0.2">
      <c r="A26" s="19">
        <v>1</v>
      </c>
      <c r="B26" s="32">
        <v>2</v>
      </c>
      <c r="C26" s="33">
        <v>3</v>
      </c>
    </row>
    <row r="27" spans="1:3" ht="47.25" customHeight="1" x14ac:dyDescent="0.2">
      <c r="A27" s="22">
        <v>1</v>
      </c>
      <c r="B27" s="124" t="s">
        <v>35</v>
      </c>
      <c r="C27" s="124"/>
    </row>
    <row r="28" spans="1:3" x14ac:dyDescent="0.2">
      <c r="A28" s="22" t="s">
        <v>22</v>
      </c>
      <c r="B28" s="34" t="s">
        <v>36</v>
      </c>
      <c r="C28" s="35">
        <f>[6]С1.1!E16</f>
        <v>5100</v>
      </c>
    </row>
    <row r="29" spans="1:3" ht="42.75" x14ac:dyDescent="0.2">
      <c r="A29" s="22" t="s">
        <v>24</v>
      </c>
      <c r="B29" s="34" t="s">
        <v>251</v>
      </c>
      <c r="C29" s="35">
        <f>[6]С1.1!E27</f>
        <v>4352.1083333333336</v>
      </c>
    </row>
    <row r="30" spans="1:3" ht="17.25" x14ac:dyDescent="0.2">
      <c r="A30" s="22" t="s">
        <v>26</v>
      </c>
      <c r="B30" s="34" t="s">
        <v>252</v>
      </c>
      <c r="C30" s="36">
        <f>[6]С1.1!E19</f>
        <v>1.7000000000000001E-2</v>
      </c>
    </row>
    <row r="31" spans="1:3" ht="17.25" x14ac:dyDescent="0.2">
      <c r="A31" s="22" t="s">
        <v>28</v>
      </c>
      <c r="B31" s="34" t="s">
        <v>253</v>
      </c>
      <c r="C31" s="36">
        <f>[6]С1.1!E20</f>
        <v>5.8000000000000003E-2</v>
      </c>
    </row>
    <row r="32" spans="1:3" ht="30" x14ac:dyDescent="0.2">
      <c r="A32" s="22" t="s">
        <v>30</v>
      </c>
      <c r="B32" s="37" t="s">
        <v>254</v>
      </c>
      <c r="C32" s="38">
        <f>[6]С1!F13</f>
        <v>176.4</v>
      </c>
    </row>
    <row r="33" spans="1:3" x14ac:dyDescent="0.2">
      <c r="A33" s="22" t="s">
        <v>32</v>
      </c>
      <c r="B33" s="37" t="s">
        <v>41</v>
      </c>
      <c r="C33" s="39">
        <f>[6]С1!F16</f>
        <v>7000</v>
      </c>
    </row>
    <row r="34" spans="1:3" ht="14.25" x14ac:dyDescent="0.2">
      <c r="A34" s="22" t="s">
        <v>42</v>
      </c>
      <c r="B34" s="40" t="s">
        <v>255</v>
      </c>
      <c r="C34" s="41">
        <f>[6]С1!F17</f>
        <v>0.72857142857142854</v>
      </c>
    </row>
    <row r="35" spans="1:3" ht="15.75" x14ac:dyDescent="0.2">
      <c r="A35" s="42" t="s">
        <v>44</v>
      </c>
      <c r="B35" s="43" t="s">
        <v>256</v>
      </c>
      <c r="C35" s="41">
        <f>[6]С1!F20</f>
        <v>21.588411179999994</v>
      </c>
    </row>
    <row r="36" spans="1:3" ht="15.75" x14ac:dyDescent="0.2">
      <c r="A36" s="42" t="s">
        <v>46</v>
      </c>
      <c r="B36" s="44" t="s">
        <v>257</v>
      </c>
      <c r="C36" s="41">
        <f>[6]С1!F21</f>
        <v>20.818139999999996</v>
      </c>
    </row>
    <row r="37" spans="1:3" ht="14.25" x14ac:dyDescent="0.2">
      <c r="A37" s="42" t="s">
        <v>48</v>
      </c>
      <c r="B37" s="45" t="s">
        <v>258</v>
      </c>
      <c r="C37" s="41">
        <f>[6]С1!F22</f>
        <v>1.0369999999999999</v>
      </c>
    </row>
    <row r="38" spans="1:3" ht="53.25" thickBot="1" x14ac:dyDescent="0.25">
      <c r="A38" s="27" t="s">
        <v>50</v>
      </c>
      <c r="B38" s="46" t="s">
        <v>259</v>
      </c>
      <c r="C38" s="47">
        <f>[6]С1!F23</f>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tr">
        <f>[6]С2.1!E12</f>
        <v>V</v>
      </c>
    </row>
    <row r="42" spans="1:3" ht="25.5" x14ac:dyDescent="0.2">
      <c r="A42" s="22" t="s">
        <v>57</v>
      </c>
      <c r="B42" s="34" t="s">
        <v>58</v>
      </c>
      <c r="C42" s="52" t="str">
        <f>[6]С2.1!E13</f>
        <v>6 и менее баллов</v>
      </c>
    </row>
    <row r="43" spans="1:3" ht="25.5" x14ac:dyDescent="0.2">
      <c r="A43" s="22" t="s">
        <v>60</v>
      </c>
      <c r="B43" s="34" t="s">
        <v>61</v>
      </c>
      <c r="C43" s="52" t="str">
        <f>[6]С2.1!E14</f>
        <v>до 200</v>
      </c>
    </row>
    <row r="44" spans="1:3" ht="25.5" x14ac:dyDescent="0.2">
      <c r="A44" s="22" t="s">
        <v>63</v>
      </c>
      <c r="B44" s="34" t="s">
        <v>64</v>
      </c>
      <c r="C44" s="53" t="str">
        <f>[6]С2.1!E15</f>
        <v>нет</v>
      </c>
    </row>
    <row r="45" spans="1:3" ht="30" x14ac:dyDescent="0.2">
      <c r="A45" s="22" t="s">
        <v>66</v>
      </c>
      <c r="B45" s="34" t="s">
        <v>260</v>
      </c>
      <c r="C45" s="35">
        <f>[6]С2!F18</f>
        <v>38910.02669467502</v>
      </c>
    </row>
    <row r="46" spans="1:3" ht="30" x14ac:dyDescent="0.2">
      <c r="A46" s="22" t="s">
        <v>68</v>
      </c>
      <c r="B46" s="54" t="s">
        <v>261</v>
      </c>
      <c r="C46" s="35">
        <f>IF([6]С2!F19&gt;0,[6]С2!F19,[6]С2!F20)</f>
        <v>23441.524932855718</v>
      </c>
    </row>
    <row r="47" spans="1:3" ht="25.5" x14ac:dyDescent="0.2">
      <c r="A47" s="22" t="s">
        <v>70</v>
      </c>
      <c r="B47" s="55" t="s">
        <v>71</v>
      </c>
      <c r="C47" s="35">
        <f>[6]С2.1!E19</f>
        <v>-39</v>
      </c>
    </row>
    <row r="48" spans="1:3" ht="25.5" x14ac:dyDescent="0.2">
      <c r="A48" s="22" t="s">
        <v>72</v>
      </c>
      <c r="B48" s="55" t="s">
        <v>73</v>
      </c>
      <c r="C48" s="35" t="str">
        <f>[6]С2.1!E22</f>
        <v>нет</v>
      </c>
    </row>
    <row r="49" spans="1:3" ht="38.25" x14ac:dyDescent="0.2">
      <c r="A49" s="22" t="s">
        <v>74</v>
      </c>
      <c r="B49" s="56" t="s">
        <v>262</v>
      </c>
      <c r="C49" s="35">
        <f>[6]С2.2!E10</f>
        <v>1287</v>
      </c>
    </row>
    <row r="50" spans="1:3" ht="25.5" x14ac:dyDescent="0.2">
      <c r="A50" s="22" t="s">
        <v>76</v>
      </c>
      <c r="B50" s="57" t="s">
        <v>263</v>
      </c>
      <c r="C50" s="35">
        <f>[6]С2.2!E12</f>
        <v>5.97</v>
      </c>
    </row>
    <row r="51" spans="1:3" ht="52.5" x14ac:dyDescent="0.2">
      <c r="A51" s="22" t="s">
        <v>78</v>
      </c>
      <c r="B51" s="58" t="s">
        <v>264</v>
      </c>
      <c r="C51" s="35">
        <f>[6]С2.2!E13</f>
        <v>1</v>
      </c>
    </row>
    <row r="52" spans="1:3" ht="27.75" x14ac:dyDescent="0.2">
      <c r="A52" s="22" t="s">
        <v>80</v>
      </c>
      <c r="B52" s="57" t="s">
        <v>265</v>
      </c>
      <c r="C52" s="35">
        <f>[6]С2.2!E14</f>
        <v>12104</v>
      </c>
    </row>
    <row r="53" spans="1:3" ht="25.5" x14ac:dyDescent="0.2">
      <c r="A53" s="22" t="s">
        <v>82</v>
      </c>
      <c r="B53" s="58" t="s">
        <v>266</v>
      </c>
      <c r="C53" s="36">
        <f>[6]С2.2!E15</f>
        <v>4.8000000000000001E-2</v>
      </c>
    </row>
    <row r="54" spans="1:3" x14ac:dyDescent="0.2">
      <c r="A54" s="22" t="s">
        <v>84</v>
      </c>
      <c r="B54" s="58" t="s">
        <v>267</v>
      </c>
      <c r="C54" s="35">
        <f>[6]С2.2!E16</f>
        <v>1</v>
      </c>
    </row>
    <row r="55" spans="1:3" ht="15.75" x14ac:dyDescent="0.2">
      <c r="A55" s="22" t="s">
        <v>86</v>
      </c>
      <c r="B55" s="59" t="s">
        <v>268</v>
      </c>
      <c r="C55" s="35">
        <f>[6]С2!F21</f>
        <v>1</v>
      </c>
    </row>
    <row r="56" spans="1:3" ht="30" x14ac:dyDescent="0.2">
      <c r="A56" s="60" t="s">
        <v>88</v>
      </c>
      <c r="B56" s="34" t="s">
        <v>269</v>
      </c>
      <c r="C56" s="35">
        <f>[6]С2!F13</f>
        <v>201692.04967554673</v>
      </c>
    </row>
    <row r="57" spans="1:3" ht="30" x14ac:dyDescent="0.2">
      <c r="A57" s="60" t="s">
        <v>90</v>
      </c>
      <c r="B57" s="59" t="s">
        <v>270</v>
      </c>
      <c r="C57" s="35">
        <f>[6]С2!F14</f>
        <v>113455</v>
      </c>
    </row>
    <row r="58" spans="1:3" ht="15.75" x14ac:dyDescent="0.2">
      <c r="A58" s="60" t="s">
        <v>92</v>
      </c>
      <c r="B58" s="61" t="s">
        <v>271</v>
      </c>
      <c r="C58" s="41">
        <f>[6]С2!F15</f>
        <v>1.071</v>
      </c>
    </row>
    <row r="59" spans="1:3" ht="15.75" x14ac:dyDescent="0.2">
      <c r="A59" s="60" t="s">
        <v>94</v>
      </c>
      <c r="B59" s="61" t="s">
        <v>272</v>
      </c>
      <c r="C59" s="41">
        <f>[6]С2!F16</f>
        <v>1</v>
      </c>
    </row>
    <row r="60" spans="1:3" ht="17.25" x14ac:dyDescent="0.2">
      <c r="A60" s="60" t="s">
        <v>96</v>
      </c>
      <c r="B60" s="59" t="s">
        <v>273</v>
      </c>
      <c r="C60" s="35">
        <f>[6]С2!F17</f>
        <v>1</v>
      </c>
    </row>
    <row r="61" spans="1:3" s="64" customFormat="1" ht="14.25" x14ac:dyDescent="0.2">
      <c r="A61" s="60" t="s">
        <v>98</v>
      </c>
      <c r="B61" s="62" t="s">
        <v>274</v>
      </c>
      <c r="C61" s="63">
        <f>[6]С2!F33</f>
        <v>10</v>
      </c>
    </row>
    <row r="62" spans="1:3" ht="30" x14ac:dyDescent="0.2">
      <c r="A62" s="60" t="s">
        <v>100</v>
      </c>
      <c r="B62" s="65" t="s">
        <v>275</v>
      </c>
      <c r="C62" s="35">
        <f>[6]С2!F26</f>
        <v>933.15998692308699</v>
      </c>
    </row>
    <row r="63" spans="1:3" ht="17.25" x14ac:dyDescent="0.2">
      <c r="A63" s="60" t="s">
        <v>102</v>
      </c>
      <c r="B63" s="54" t="s">
        <v>276</v>
      </c>
      <c r="C63" s="35">
        <f>[6]С2!F27</f>
        <v>0.13385393699999998</v>
      </c>
    </row>
    <row r="64" spans="1:3" ht="17.25" x14ac:dyDescent="0.2">
      <c r="A64" s="60" t="s">
        <v>104</v>
      </c>
      <c r="B64" s="59" t="s">
        <v>277</v>
      </c>
      <c r="C64" s="63">
        <f>[6]С2!F28</f>
        <v>4200</v>
      </c>
    </row>
    <row r="65" spans="1:3" ht="42.75" x14ac:dyDescent="0.2">
      <c r="A65" s="60" t="s">
        <v>106</v>
      </c>
      <c r="B65" s="34" t="s">
        <v>278</v>
      </c>
      <c r="C65" s="35">
        <f>[6]С2!F22</f>
        <v>42890.921752741691</v>
      </c>
    </row>
    <row r="66" spans="1:3" ht="30" x14ac:dyDescent="0.2">
      <c r="A66" s="60" t="s">
        <v>108</v>
      </c>
      <c r="B66" s="61" t="s">
        <v>279</v>
      </c>
      <c r="C66" s="35">
        <f>[6]С2!F23</f>
        <v>1990</v>
      </c>
    </row>
    <row r="67" spans="1:3" ht="30" x14ac:dyDescent="0.2">
      <c r="A67" s="60" t="s">
        <v>110</v>
      </c>
      <c r="B67" s="54" t="s">
        <v>280</v>
      </c>
      <c r="C67" s="35">
        <f>[6]С2.1!E27</f>
        <v>14307.876789999998</v>
      </c>
    </row>
    <row r="68" spans="1:3" ht="38.25" x14ac:dyDescent="0.2">
      <c r="A68" s="60" t="s">
        <v>112</v>
      </c>
      <c r="B68" s="66" t="s">
        <v>113</v>
      </c>
      <c r="C68" s="53">
        <f>[6]С2.3!E21</f>
        <v>0</v>
      </c>
    </row>
    <row r="69" spans="1:3" ht="25.5" x14ac:dyDescent="0.2">
      <c r="A69" s="60" t="s">
        <v>114</v>
      </c>
      <c r="B69" s="67" t="s">
        <v>115</v>
      </c>
      <c r="C69" s="68">
        <f>[6]С2.3!E11</f>
        <v>9.89</v>
      </c>
    </row>
    <row r="70" spans="1:3" ht="25.5" x14ac:dyDescent="0.2">
      <c r="A70" s="60" t="s">
        <v>116</v>
      </c>
      <c r="B70" s="67" t="s">
        <v>117</v>
      </c>
      <c r="C70" s="63">
        <f>[6]С2.3!E13</f>
        <v>300</v>
      </c>
    </row>
    <row r="71" spans="1:3" ht="25.5" x14ac:dyDescent="0.2">
      <c r="A71" s="60" t="s">
        <v>118</v>
      </c>
      <c r="B71" s="66" t="s">
        <v>119</v>
      </c>
      <c r="C71" s="69">
        <f>IF([6]С2.3!E22&gt;0,[6]С2.3!E22,[6]С2.3!E14)</f>
        <v>61211</v>
      </c>
    </row>
    <row r="72" spans="1:3" ht="38.25" x14ac:dyDescent="0.2">
      <c r="A72" s="60" t="s">
        <v>120</v>
      </c>
      <c r="B72" s="66" t="s">
        <v>121</v>
      </c>
      <c r="C72" s="69">
        <f>IF([6]С2.3!E23&gt;0,[6]С2.3!E23,[6]С2.3!E15)</f>
        <v>45675</v>
      </c>
    </row>
    <row r="73" spans="1:3" ht="30" x14ac:dyDescent="0.2">
      <c r="A73" s="60" t="s">
        <v>122</v>
      </c>
      <c r="B73" s="54" t="s">
        <v>281</v>
      </c>
      <c r="C73" s="35">
        <f>[6]С2.1!E28</f>
        <v>9541.9567200000001</v>
      </c>
    </row>
    <row r="74" spans="1:3" ht="38.25" x14ac:dyDescent="0.2">
      <c r="A74" s="60" t="s">
        <v>124</v>
      </c>
      <c r="B74" s="66" t="s">
        <v>125</v>
      </c>
      <c r="C74" s="53">
        <f>[6]С2.3!E25</f>
        <v>0</v>
      </c>
    </row>
    <row r="75" spans="1:3" ht="25.5" x14ac:dyDescent="0.2">
      <c r="A75" s="60" t="s">
        <v>126</v>
      </c>
      <c r="B75" s="67" t="s">
        <v>127</v>
      </c>
      <c r="C75" s="68">
        <f>[6]С2.3!E12</f>
        <v>0.56000000000000005</v>
      </c>
    </row>
    <row r="76" spans="1:3" ht="25.5" x14ac:dyDescent="0.2">
      <c r="A76" s="60" t="s">
        <v>128</v>
      </c>
      <c r="B76" s="67" t="s">
        <v>117</v>
      </c>
      <c r="C76" s="63">
        <f>[6]С2.3!E13</f>
        <v>300</v>
      </c>
    </row>
    <row r="77" spans="1:3" ht="25.5" x14ac:dyDescent="0.2">
      <c r="A77" s="60" t="s">
        <v>129</v>
      </c>
      <c r="B77" s="70" t="s">
        <v>130</v>
      </c>
      <c r="C77" s="69">
        <f>IF([6]С2.3!E26&gt;0,[6]С2.3!E26,[6]С2.3!E16)</f>
        <v>65637</v>
      </c>
    </row>
    <row r="78" spans="1:3" ht="38.25" x14ac:dyDescent="0.2">
      <c r="A78" s="60" t="s">
        <v>131</v>
      </c>
      <c r="B78" s="70" t="s">
        <v>132</v>
      </c>
      <c r="C78" s="69">
        <f>IF([6]С2.3!E27&gt;0,[6]С2.3!E27,[6]С2.3!E17)</f>
        <v>31684</v>
      </c>
    </row>
    <row r="79" spans="1:3" ht="17.25" x14ac:dyDescent="0.2">
      <c r="A79" s="60" t="s">
        <v>133</v>
      </c>
      <c r="B79" s="34" t="s">
        <v>282</v>
      </c>
      <c r="C79" s="36">
        <f>[6]С2!F29</f>
        <v>0.17804631770487722</v>
      </c>
    </row>
    <row r="80" spans="1:3" ht="30" x14ac:dyDescent="0.2">
      <c r="A80" s="60" t="s">
        <v>135</v>
      </c>
      <c r="B80" s="54" t="s">
        <v>283</v>
      </c>
      <c r="C80" s="71">
        <f>[6]С2!F30</f>
        <v>0.1652189781021898</v>
      </c>
    </row>
    <row r="81" spans="1:3" ht="17.25" x14ac:dyDescent="0.2">
      <c r="A81" s="60" t="s">
        <v>137</v>
      </c>
      <c r="B81" s="72" t="s">
        <v>284</v>
      </c>
      <c r="C81" s="36">
        <f>[6]С2!F31</f>
        <v>0.13880000000000001</v>
      </c>
    </row>
    <row r="82" spans="1:3" s="64" customFormat="1" ht="18" thickBot="1" x14ac:dyDescent="0.25">
      <c r="A82" s="73" t="s">
        <v>139</v>
      </c>
      <c r="B82" s="74" t="s">
        <v>285</v>
      </c>
      <c r="C82" s="75">
        <f>[6]С2!F32</f>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30" x14ac:dyDescent="0.2">
      <c r="A85" s="78" t="s">
        <v>143</v>
      </c>
      <c r="B85" s="34" t="s">
        <v>286</v>
      </c>
      <c r="C85" s="35">
        <f>[6]С3!F14</f>
        <v>14650.185814796665</v>
      </c>
    </row>
    <row r="86" spans="1:3" s="64" customFormat="1" ht="42.75" x14ac:dyDescent="0.2">
      <c r="A86" s="78" t="s">
        <v>145</v>
      </c>
      <c r="B86" s="54" t="s">
        <v>287</v>
      </c>
      <c r="C86" s="79">
        <f>[6]С3!F15</f>
        <v>0.25</v>
      </c>
    </row>
    <row r="87" spans="1:3" s="64" customFormat="1" ht="14.25" x14ac:dyDescent="0.2">
      <c r="A87" s="78" t="s">
        <v>147</v>
      </c>
      <c r="B87" s="80" t="s">
        <v>288</v>
      </c>
      <c r="C87" s="63">
        <f>[6]С3!F18</f>
        <v>15</v>
      </c>
    </row>
    <row r="88" spans="1:3" s="64" customFormat="1" ht="17.25" x14ac:dyDescent="0.2">
      <c r="A88" s="78" t="s">
        <v>149</v>
      </c>
      <c r="B88" s="34" t="s">
        <v>289</v>
      </c>
      <c r="C88" s="35">
        <f>[6]С3!F19</f>
        <v>4157.8973058034635</v>
      </c>
    </row>
    <row r="89" spans="1:3" s="64" customFormat="1" ht="55.5" x14ac:dyDescent="0.2">
      <c r="A89" s="78" t="s">
        <v>151</v>
      </c>
      <c r="B89" s="54" t="s">
        <v>290</v>
      </c>
      <c r="C89" s="81">
        <f>[6]С3!F20</f>
        <v>2.1999999999999999E-2</v>
      </c>
    </row>
    <row r="90" spans="1:3" s="64" customFormat="1" ht="14.25" x14ac:dyDescent="0.2">
      <c r="A90" s="78" t="s">
        <v>153</v>
      </c>
      <c r="B90" s="59" t="s">
        <v>274</v>
      </c>
      <c r="C90" s="63">
        <f>[6]С3!F21</f>
        <v>10</v>
      </c>
    </row>
    <row r="91" spans="1:3" s="64" customFormat="1" ht="17.25" x14ac:dyDescent="0.2">
      <c r="A91" s="78" t="s">
        <v>154</v>
      </c>
      <c r="B91" s="34" t="s">
        <v>291</v>
      </c>
      <c r="C91" s="35">
        <f>[6]С3!F22</f>
        <v>2.7994799607692609</v>
      </c>
    </row>
    <row r="92" spans="1:3" s="64" customFormat="1" ht="55.5" x14ac:dyDescent="0.2">
      <c r="A92" s="78" t="s">
        <v>156</v>
      </c>
      <c r="B92" s="54" t="s">
        <v>292</v>
      </c>
      <c r="C92" s="81">
        <f>[6]С3!F23</f>
        <v>3.0000000000000001E-3</v>
      </c>
    </row>
    <row r="93" spans="1:3" s="64" customFormat="1" ht="27.75" thickBot="1" x14ac:dyDescent="0.25">
      <c r="A93" s="82" t="s">
        <v>158</v>
      </c>
      <c r="B93" s="83" t="s">
        <v>293</v>
      </c>
      <c r="C93" s="84">
        <f>[6]С3!F24</f>
        <v>933.15998692308699</v>
      </c>
    </row>
    <row r="94" spans="1:3" ht="13.5" thickBot="1" x14ac:dyDescent="0.25">
      <c r="A94" s="48"/>
      <c r="B94" s="76"/>
      <c r="C94" s="15"/>
    </row>
    <row r="95" spans="1:3" ht="30" customHeight="1" x14ac:dyDescent="0.2">
      <c r="A95" s="85" t="s">
        <v>159</v>
      </c>
      <c r="B95" s="119" t="s">
        <v>160</v>
      </c>
      <c r="C95" s="119"/>
    </row>
    <row r="96" spans="1:3" ht="30" x14ac:dyDescent="0.2">
      <c r="A96" s="60" t="s">
        <v>161</v>
      </c>
      <c r="B96" s="34" t="s">
        <v>294</v>
      </c>
      <c r="C96" s="35">
        <f>[6]С4!F16</f>
        <v>1652.5</v>
      </c>
    </row>
    <row r="97" spans="1:3" ht="30" x14ac:dyDescent="0.2">
      <c r="A97" s="60" t="s">
        <v>163</v>
      </c>
      <c r="B97" s="59" t="s">
        <v>295</v>
      </c>
      <c r="C97" s="35">
        <f>[6]С4!F17</f>
        <v>73547</v>
      </c>
    </row>
    <row r="98" spans="1:3" ht="17.25" x14ac:dyDescent="0.2">
      <c r="A98" s="60" t="s">
        <v>165</v>
      </c>
      <c r="B98" s="59" t="s">
        <v>296</v>
      </c>
      <c r="C98" s="41">
        <f>[6]С4!F18</f>
        <v>0.02</v>
      </c>
    </row>
    <row r="99" spans="1:3" ht="30" x14ac:dyDescent="0.2">
      <c r="A99" s="60" t="s">
        <v>167</v>
      </c>
      <c r="B99" s="59" t="s">
        <v>297</v>
      </c>
      <c r="C99" s="35">
        <f>[6]С4!F19</f>
        <v>12104</v>
      </c>
    </row>
    <row r="100" spans="1:3" ht="31.5" x14ac:dyDescent="0.2">
      <c r="A100" s="60" t="s">
        <v>169</v>
      </c>
      <c r="B100" s="59" t="s">
        <v>298</v>
      </c>
      <c r="C100" s="41">
        <f>[6]С4!F20</f>
        <v>1.4999999999999999E-2</v>
      </c>
    </row>
    <row r="101" spans="1:3" ht="30" x14ac:dyDescent="0.2">
      <c r="A101" s="60" t="s">
        <v>171</v>
      </c>
      <c r="B101" s="34" t="s">
        <v>299</v>
      </c>
      <c r="C101" s="35">
        <f>[6]С4!F21</f>
        <v>1933.1949342509995</v>
      </c>
    </row>
    <row r="102" spans="1:3" ht="24" customHeight="1" x14ac:dyDescent="0.2">
      <c r="A102" s="60" t="s">
        <v>173</v>
      </c>
      <c r="B102" s="54" t="s">
        <v>174</v>
      </c>
      <c r="C102" s="86">
        <f>IF([6]С4.2!F8="да",[6]С4.2!D21,[6]С4.2!D15)</f>
        <v>0</v>
      </c>
    </row>
    <row r="103" spans="1:3" ht="68.25" x14ac:dyDescent="0.2">
      <c r="A103" s="60" t="s">
        <v>175</v>
      </c>
      <c r="B103" s="54" t="s">
        <v>300</v>
      </c>
      <c r="C103" s="35">
        <f>[6]С4!F22</f>
        <v>3.6112641666666665</v>
      </c>
    </row>
    <row r="104" spans="1:3" ht="30" x14ac:dyDescent="0.2">
      <c r="A104" s="60" t="s">
        <v>177</v>
      </c>
      <c r="B104" s="59" t="s">
        <v>301</v>
      </c>
      <c r="C104" s="35">
        <f>[6]С4!F23</f>
        <v>180</v>
      </c>
    </row>
    <row r="105" spans="1:3" ht="14.25" x14ac:dyDescent="0.2">
      <c r="A105" s="60" t="s">
        <v>179</v>
      </c>
      <c r="B105" s="54" t="s">
        <v>302</v>
      </c>
      <c r="C105" s="35">
        <f>[6]С4!F24</f>
        <v>8497.1999999999989</v>
      </c>
    </row>
    <row r="106" spans="1:3" ht="14.25" x14ac:dyDescent="0.2">
      <c r="A106" s="60" t="s">
        <v>181</v>
      </c>
      <c r="B106" s="59" t="s">
        <v>303</v>
      </c>
      <c r="C106" s="41">
        <f>[6]С4!F25</f>
        <v>0.35</v>
      </c>
    </row>
    <row r="107" spans="1:3" ht="17.25" x14ac:dyDescent="0.2">
      <c r="A107" s="60" t="s">
        <v>183</v>
      </c>
      <c r="B107" s="34" t="s">
        <v>304</v>
      </c>
      <c r="C107" s="35">
        <f>[6]С4!F26</f>
        <v>64.657290000000003</v>
      </c>
    </row>
    <row r="108" spans="1:3" ht="25.5" x14ac:dyDescent="0.2">
      <c r="A108" s="60" t="s">
        <v>185</v>
      </c>
      <c r="B108" s="54" t="s">
        <v>113</v>
      </c>
      <c r="C108" s="86">
        <f>[6]С4.3!E16</f>
        <v>0</v>
      </c>
    </row>
    <row r="109" spans="1:3" ht="25.5" x14ac:dyDescent="0.2">
      <c r="A109" s="60" t="s">
        <v>186</v>
      </c>
      <c r="B109" s="54" t="s">
        <v>187</v>
      </c>
      <c r="C109" s="35">
        <f>[6]С4.3!E17</f>
        <v>17.510000000000002</v>
      </c>
    </row>
    <row r="110" spans="1:3" ht="38.25" x14ac:dyDescent="0.2">
      <c r="A110" s="60" t="s">
        <v>188</v>
      </c>
      <c r="B110" s="54" t="s">
        <v>125</v>
      </c>
      <c r="C110" s="86">
        <f>[6]С4.3!E18</f>
        <v>0</v>
      </c>
    </row>
    <row r="111" spans="1:3" x14ac:dyDescent="0.2">
      <c r="A111" s="60" t="s">
        <v>189</v>
      </c>
      <c r="B111" s="54" t="s">
        <v>190</v>
      </c>
      <c r="C111" s="35">
        <f>[6]С4.3!E19</f>
        <v>15.93</v>
      </c>
    </row>
    <row r="112" spans="1:3" x14ac:dyDescent="0.2">
      <c r="A112" s="60" t="s">
        <v>191</v>
      </c>
      <c r="B112" s="59" t="s">
        <v>192</v>
      </c>
      <c r="C112" s="35">
        <f>[6]С4.3!E11</f>
        <v>1871</v>
      </c>
    </row>
    <row r="113" spans="1:3" x14ac:dyDescent="0.2">
      <c r="A113" s="60" t="s">
        <v>193</v>
      </c>
      <c r="B113" s="59" t="s">
        <v>194</v>
      </c>
      <c r="C113" s="53">
        <f>[6]С4.3!E12</f>
        <v>1636</v>
      </c>
    </row>
    <row r="114" spans="1:3" x14ac:dyDescent="0.2">
      <c r="A114" s="60" t="s">
        <v>195</v>
      </c>
      <c r="B114" s="59" t="s">
        <v>196</v>
      </c>
      <c r="C114" s="53">
        <f>[6]С4.3!E13</f>
        <v>204</v>
      </c>
    </row>
    <row r="115" spans="1:3" ht="30" x14ac:dyDescent="0.2">
      <c r="A115" s="60" t="s">
        <v>197</v>
      </c>
      <c r="B115" s="34" t="s">
        <v>305</v>
      </c>
      <c r="C115" s="35">
        <f>[6]С4!F27</f>
        <v>1184.3870095996429</v>
      </c>
    </row>
    <row r="116" spans="1:3" ht="25.5" x14ac:dyDescent="0.2">
      <c r="A116" s="60" t="s">
        <v>199</v>
      </c>
      <c r="B116" s="54" t="s">
        <v>200</v>
      </c>
      <c r="C116" s="35">
        <f>[6]С4!F28</f>
        <v>909.66744208881937</v>
      </c>
    </row>
    <row r="117" spans="1:3" ht="42.75" x14ac:dyDescent="0.2">
      <c r="A117" s="60" t="s">
        <v>201</v>
      </c>
      <c r="B117" s="54" t="s">
        <v>306</v>
      </c>
      <c r="C117" s="35">
        <f>[6]С4!F29</f>
        <v>274.71956751082348</v>
      </c>
    </row>
    <row r="118" spans="1:3" ht="30" x14ac:dyDescent="0.2">
      <c r="A118" s="60" t="s">
        <v>203</v>
      </c>
      <c r="B118" s="40" t="s">
        <v>307</v>
      </c>
      <c r="C118" s="35">
        <f>[6]С4!F30</f>
        <v>2994.1563324203603</v>
      </c>
    </row>
    <row r="119" spans="1:3" ht="42.75" x14ac:dyDescent="0.2">
      <c r="A119" s="60" t="s">
        <v>205</v>
      </c>
      <c r="B119" s="87" t="s">
        <v>308</v>
      </c>
      <c r="C119" s="35">
        <f>[6]С4!F33</f>
        <v>1812.8020023806164</v>
      </c>
    </row>
    <row r="120" spans="1:3" ht="30" x14ac:dyDescent="0.2">
      <c r="A120" s="60" t="s">
        <v>207</v>
      </c>
      <c r="B120" s="88" t="s">
        <v>309</v>
      </c>
      <c r="C120" s="35">
        <f>[6]С4!F35</f>
        <v>18.902267999999999</v>
      </c>
    </row>
    <row r="121" spans="1:3" ht="14.25" x14ac:dyDescent="0.2">
      <c r="A121" s="60" t="s">
        <v>209</v>
      </c>
      <c r="B121" s="57" t="s">
        <v>310</v>
      </c>
      <c r="C121" s="35">
        <f>[6]С4!F36</f>
        <v>14319.9</v>
      </c>
    </row>
    <row r="122" spans="1:3" ht="28.5" thickBot="1" x14ac:dyDescent="0.25">
      <c r="A122" s="73" t="s">
        <v>211</v>
      </c>
      <c r="B122" s="89" t="s">
        <v>311</v>
      </c>
      <c r="C122" s="84">
        <f>[6]С4!F37</f>
        <v>1.32</v>
      </c>
    </row>
    <row r="123" spans="1:3" s="90" customFormat="1" ht="13.5" thickBot="1" x14ac:dyDescent="0.25">
      <c r="A123" s="48"/>
      <c r="B123" s="76"/>
      <c r="C123" s="15"/>
    </row>
    <row r="124" spans="1:3" s="64" customFormat="1" ht="30" customHeight="1" x14ac:dyDescent="0.2">
      <c r="A124" s="77" t="s">
        <v>213</v>
      </c>
      <c r="B124" s="119" t="s">
        <v>214</v>
      </c>
      <c r="C124" s="119"/>
    </row>
    <row r="125" spans="1:3" ht="16.5" thickBot="1" x14ac:dyDescent="0.25">
      <c r="A125" s="27" t="s">
        <v>215</v>
      </c>
      <c r="B125" s="91" t="s">
        <v>312</v>
      </c>
      <c r="C125" s="84">
        <f>[6]С5!F17</f>
        <v>0.02</v>
      </c>
    </row>
    <row r="126" spans="1:3" s="90" customFormat="1" ht="13.5" thickBot="1" x14ac:dyDescent="0.25">
      <c r="A126" s="48"/>
      <c r="B126" s="76"/>
      <c r="C126" s="15"/>
    </row>
    <row r="127" spans="1:3" ht="42.75" customHeight="1" x14ac:dyDescent="0.2">
      <c r="A127" s="85" t="s">
        <v>217</v>
      </c>
      <c r="B127" s="120" t="s">
        <v>218</v>
      </c>
      <c r="C127" s="120"/>
    </row>
    <row r="128" spans="1:3" ht="68.25" x14ac:dyDescent="0.2">
      <c r="A128" s="60" t="s">
        <v>219</v>
      </c>
      <c r="B128" s="92" t="s">
        <v>313</v>
      </c>
      <c r="C128" s="35" t="s">
        <v>34</v>
      </c>
    </row>
    <row r="129" spans="1:3" ht="42.75" hidden="1" x14ac:dyDescent="0.2">
      <c r="A129" s="60" t="s">
        <v>221</v>
      </c>
      <c r="B129" s="87" t="s">
        <v>314</v>
      </c>
      <c r="C129" s="93"/>
    </row>
    <row r="130" spans="1:3" ht="69" thickBot="1" x14ac:dyDescent="0.25">
      <c r="A130" s="73" t="s">
        <v>223</v>
      </c>
      <c r="B130" s="94" t="s">
        <v>315</v>
      </c>
      <c r="C130" s="95" t="s">
        <v>34</v>
      </c>
    </row>
    <row r="131" spans="1:3" ht="62.25" hidden="1" customHeight="1" x14ac:dyDescent="0.2">
      <c r="A131" s="96" t="s">
        <v>225</v>
      </c>
      <c r="B131" s="97" t="s">
        <v>316</v>
      </c>
      <c r="C131" s="98"/>
    </row>
    <row r="132" spans="1:3" ht="68.25" hidden="1" x14ac:dyDescent="0.2">
      <c r="A132" s="60" t="s">
        <v>227</v>
      </c>
      <c r="B132" s="87" t="s">
        <v>317</v>
      </c>
      <c r="C132" s="36"/>
    </row>
    <row r="133" spans="1:3" ht="69" hidden="1" thickBot="1" x14ac:dyDescent="0.25">
      <c r="A133" s="73" t="s">
        <v>229</v>
      </c>
      <c r="B133" s="99" t="s">
        <v>318</v>
      </c>
      <c r="C133" s="75"/>
    </row>
    <row r="134" spans="1:3" s="90" customFormat="1" ht="13.5" thickBot="1" x14ac:dyDescent="0.25">
      <c r="A134" s="48"/>
      <c r="B134" s="76"/>
      <c r="C134" s="15"/>
    </row>
    <row r="135" spans="1:3" ht="26.25" customHeight="1" x14ac:dyDescent="0.2">
      <c r="A135" s="85" t="s">
        <v>231</v>
      </c>
      <c r="B135" s="100" t="s">
        <v>319</v>
      </c>
      <c r="C135" s="101">
        <f>[6]С2!F37</f>
        <v>20.818139999999996</v>
      </c>
    </row>
    <row r="136" spans="1:3" ht="14.25" x14ac:dyDescent="0.2">
      <c r="A136" s="60" t="s">
        <v>233</v>
      </c>
      <c r="B136" s="102" t="s">
        <v>320</v>
      </c>
      <c r="C136" s="35">
        <f>[6]С2!F38</f>
        <v>7</v>
      </c>
    </row>
    <row r="137" spans="1:3" ht="17.25" x14ac:dyDescent="0.2">
      <c r="A137" s="60" t="s">
        <v>235</v>
      </c>
      <c r="B137" s="102" t="s">
        <v>321</v>
      </c>
      <c r="C137" s="35">
        <f>[6]С2!F40</f>
        <v>0.97</v>
      </c>
    </row>
    <row r="138" spans="1:3" ht="15" thickBot="1" x14ac:dyDescent="0.25">
      <c r="A138" s="73" t="s">
        <v>237</v>
      </c>
      <c r="B138" s="103" t="s">
        <v>322</v>
      </c>
      <c r="C138" s="47">
        <f>[6]С2!F42</f>
        <v>0.35</v>
      </c>
    </row>
    <row r="139" spans="1:3" s="90" customFormat="1" ht="13.5" thickBot="1" x14ac:dyDescent="0.25">
      <c r="A139" s="48"/>
      <c r="B139" s="76"/>
      <c r="C139" s="15"/>
    </row>
    <row r="140" spans="1:3" ht="30" x14ac:dyDescent="0.2">
      <c r="A140" s="85" t="s">
        <v>238</v>
      </c>
      <c r="B140" s="104" t="s">
        <v>323</v>
      </c>
      <c r="C140" s="105">
        <f>[6]С2!F35</f>
        <v>1.6598760876745948</v>
      </c>
    </row>
    <row r="141" spans="1:3" ht="22.7" customHeight="1" thickBot="1" x14ac:dyDescent="0.25">
      <c r="A141" s="73" t="s">
        <v>240</v>
      </c>
      <c r="B141" s="121" t="s">
        <v>324</v>
      </c>
      <c r="C141" s="121"/>
    </row>
    <row r="142" spans="1:3" ht="13.5" thickBot="1" x14ac:dyDescent="0.25">
      <c r="A142" s="107"/>
      <c r="B142" s="108" t="s">
        <v>242</v>
      </c>
      <c r="C142" s="109"/>
    </row>
    <row r="143" spans="1:3" x14ac:dyDescent="0.2">
      <c r="A143" s="107"/>
      <c r="B143" s="110">
        <v>2020</v>
      </c>
      <c r="C143" s="111">
        <f>[6]С2.5!$E$11</f>
        <v>-2.9000000000000001E-2</v>
      </c>
    </row>
    <row r="144" spans="1:3" x14ac:dyDescent="0.2">
      <c r="A144" s="107"/>
      <c r="B144" s="112">
        <f>B143+1</f>
        <v>2021</v>
      </c>
      <c r="C144" s="113">
        <f>[6]С2.5!$F$11</f>
        <v>0.245</v>
      </c>
    </row>
    <row r="145" spans="1:3" x14ac:dyDescent="0.2">
      <c r="A145" s="107"/>
      <c r="B145" s="112">
        <f t="shared" ref="B145:B208" si="0">B144+1</f>
        <v>2022</v>
      </c>
      <c r="C145" s="113">
        <f>[6]С2.5!$G$11</f>
        <v>0.114</v>
      </c>
    </row>
    <row r="146" spans="1:3" ht="13.5" thickBot="1" x14ac:dyDescent="0.25">
      <c r="A146" s="107"/>
      <c r="B146" s="114">
        <f t="shared" si="0"/>
        <v>2023</v>
      </c>
      <c r="C146" s="115">
        <f>[6]С2.5!$H$11</f>
        <v>0.04</v>
      </c>
    </row>
    <row r="147" spans="1:3" x14ac:dyDescent="0.2">
      <c r="A147" s="107"/>
      <c r="B147" s="116">
        <f t="shared" si="0"/>
        <v>2024</v>
      </c>
      <c r="C147" s="117">
        <f>[6]С2.5!$I$11</f>
        <v>0.11700000000000001</v>
      </c>
    </row>
    <row r="148" spans="1:3" x14ac:dyDescent="0.2">
      <c r="A148" s="107"/>
      <c r="B148" s="112">
        <f t="shared" si="0"/>
        <v>2025</v>
      </c>
      <c r="C148" s="113">
        <f>[6]С2.5!$J$11</f>
        <v>6.0999999999999999E-2</v>
      </c>
    </row>
    <row r="149" spans="1:3" hidden="1" x14ac:dyDescent="0.2">
      <c r="A149" s="107"/>
      <c r="B149" s="112">
        <f t="shared" si="0"/>
        <v>2026</v>
      </c>
      <c r="C149" s="113">
        <f>[6]С2.5!$K$11</f>
        <v>3.5813361771260002E-2</v>
      </c>
    </row>
    <row r="150" spans="1:3" hidden="1" x14ac:dyDescent="0.2">
      <c r="A150" s="107"/>
      <c r="B150" s="112">
        <f t="shared" si="0"/>
        <v>2027</v>
      </c>
      <c r="C150" s="113">
        <f>[6]С2.5!$L$11</f>
        <v>3.2682303599220003E-2</v>
      </c>
    </row>
    <row r="151" spans="1:3" hidden="1" x14ac:dyDescent="0.2">
      <c r="A151" s="107"/>
      <c r="B151" s="112">
        <f t="shared" si="0"/>
        <v>2028</v>
      </c>
      <c r="C151" s="113">
        <f>[6]С2.5!$M$11</f>
        <v>0</v>
      </c>
    </row>
    <row r="152" spans="1:3" hidden="1" x14ac:dyDescent="0.2">
      <c r="A152" s="107"/>
      <c r="B152" s="112">
        <f t="shared" si="0"/>
        <v>2029</v>
      </c>
      <c r="C152" s="113">
        <f>[6]С2.5!$N$11</f>
        <v>0</v>
      </c>
    </row>
    <row r="153" spans="1:3" hidden="1" x14ac:dyDescent="0.2">
      <c r="A153" s="107"/>
      <c r="B153" s="112">
        <f t="shared" si="0"/>
        <v>2030</v>
      </c>
      <c r="C153" s="113">
        <f>[6]С2.5!$O$11</f>
        <v>0</v>
      </c>
    </row>
    <row r="154" spans="1:3" hidden="1" x14ac:dyDescent="0.2">
      <c r="A154" s="107"/>
      <c r="B154" s="112">
        <f t="shared" si="0"/>
        <v>2031</v>
      </c>
      <c r="C154" s="113">
        <f>[6]С2.5!$P$11</f>
        <v>0</v>
      </c>
    </row>
    <row r="155" spans="1:3" hidden="1" x14ac:dyDescent="0.2">
      <c r="A155" s="90"/>
      <c r="B155" s="112">
        <f t="shared" si="0"/>
        <v>2032</v>
      </c>
      <c r="C155" s="113">
        <f>[6]С2.5!$Q$11</f>
        <v>0</v>
      </c>
    </row>
    <row r="156" spans="1:3" hidden="1" x14ac:dyDescent="0.2">
      <c r="A156" s="90"/>
      <c r="B156" s="112">
        <f t="shared" si="0"/>
        <v>2033</v>
      </c>
      <c r="C156" s="113">
        <f>[6]С2.5!$R$11</f>
        <v>0</v>
      </c>
    </row>
    <row r="157" spans="1:3" hidden="1" x14ac:dyDescent="0.2">
      <c r="B157" s="112">
        <f t="shared" si="0"/>
        <v>2034</v>
      </c>
      <c r="C157" s="113">
        <f>[6]С2.5!$S$11</f>
        <v>0</v>
      </c>
    </row>
    <row r="158" spans="1:3" hidden="1" x14ac:dyDescent="0.2">
      <c r="B158" s="112">
        <f t="shared" si="0"/>
        <v>2035</v>
      </c>
      <c r="C158" s="113">
        <f>[6]С2.5!$T$11</f>
        <v>0</v>
      </c>
    </row>
    <row r="159" spans="1:3" hidden="1" x14ac:dyDescent="0.2">
      <c r="B159" s="112">
        <f t="shared" si="0"/>
        <v>2036</v>
      </c>
      <c r="C159" s="113">
        <f>[6]С2.5!$U$11</f>
        <v>0</v>
      </c>
    </row>
    <row r="160" spans="1:3" hidden="1" x14ac:dyDescent="0.2">
      <c r="B160" s="112">
        <f t="shared" si="0"/>
        <v>2037</v>
      </c>
      <c r="C160" s="113">
        <f>[6]С2.5!$V$11</f>
        <v>0</v>
      </c>
    </row>
    <row r="161" spans="2:3" hidden="1" x14ac:dyDescent="0.2">
      <c r="B161" s="112">
        <f t="shared" si="0"/>
        <v>2038</v>
      </c>
      <c r="C161" s="113">
        <f>[6]С2.5!$W$11</f>
        <v>0</v>
      </c>
    </row>
    <row r="162" spans="2:3" hidden="1" x14ac:dyDescent="0.2">
      <c r="B162" s="112">
        <f t="shared" si="0"/>
        <v>2039</v>
      </c>
      <c r="C162" s="113">
        <f>[6]С2.5!$X$11</f>
        <v>0</v>
      </c>
    </row>
    <row r="163" spans="2:3" hidden="1" x14ac:dyDescent="0.2">
      <c r="B163" s="112">
        <f t="shared" si="0"/>
        <v>2040</v>
      </c>
      <c r="C163" s="113">
        <f>[6]С2.5!$Y$11</f>
        <v>0</v>
      </c>
    </row>
    <row r="164" spans="2:3" hidden="1" x14ac:dyDescent="0.2">
      <c r="B164" s="112">
        <f t="shared" si="0"/>
        <v>2041</v>
      </c>
      <c r="C164" s="113">
        <f>[6]С2.5!$Z$11</f>
        <v>0</v>
      </c>
    </row>
    <row r="165" spans="2:3" hidden="1" x14ac:dyDescent="0.2">
      <c r="B165" s="112">
        <f t="shared" si="0"/>
        <v>2042</v>
      </c>
      <c r="C165" s="113">
        <f>[6]С2.5!$AA$11</f>
        <v>0</v>
      </c>
    </row>
    <row r="166" spans="2:3" hidden="1" x14ac:dyDescent="0.2">
      <c r="B166" s="112">
        <f t="shared" si="0"/>
        <v>2043</v>
      </c>
      <c r="C166" s="113">
        <f>[6]С2.5!$AB$11</f>
        <v>0</v>
      </c>
    </row>
    <row r="167" spans="2:3" hidden="1" x14ac:dyDescent="0.2">
      <c r="B167" s="112">
        <f t="shared" si="0"/>
        <v>2044</v>
      </c>
      <c r="C167" s="113">
        <f>[6]С2.5!$AC$11</f>
        <v>0</v>
      </c>
    </row>
    <row r="168" spans="2:3" hidden="1" x14ac:dyDescent="0.2">
      <c r="B168" s="112">
        <f t="shared" si="0"/>
        <v>2045</v>
      </c>
      <c r="C168" s="113">
        <f>[6]С2.5!$AD$11</f>
        <v>0</v>
      </c>
    </row>
    <row r="169" spans="2:3" hidden="1" x14ac:dyDescent="0.2">
      <c r="B169" s="112">
        <f t="shared" si="0"/>
        <v>2046</v>
      </c>
      <c r="C169" s="113">
        <f>[6]С2.5!$AE$11</f>
        <v>0</v>
      </c>
    </row>
    <row r="170" spans="2:3" hidden="1" x14ac:dyDescent="0.2">
      <c r="B170" s="112">
        <f t="shared" si="0"/>
        <v>2047</v>
      </c>
      <c r="C170" s="113">
        <f>[6]С2.5!$AF$11</f>
        <v>0</v>
      </c>
    </row>
    <row r="171" spans="2:3" hidden="1" x14ac:dyDescent="0.2">
      <c r="B171" s="112">
        <f t="shared" si="0"/>
        <v>2048</v>
      </c>
      <c r="C171" s="113">
        <f>[6]С2.5!$AG$11</f>
        <v>0</v>
      </c>
    </row>
    <row r="172" spans="2:3" hidden="1" x14ac:dyDescent="0.2">
      <c r="B172" s="112">
        <f t="shared" si="0"/>
        <v>2049</v>
      </c>
      <c r="C172" s="113">
        <f>[6]С2.5!$AH$11</f>
        <v>0</v>
      </c>
    </row>
    <row r="173" spans="2:3" hidden="1" x14ac:dyDescent="0.2">
      <c r="B173" s="112">
        <f t="shared" si="0"/>
        <v>2050</v>
      </c>
      <c r="C173" s="113">
        <f>[6]С2.5!$AI$11</f>
        <v>0</v>
      </c>
    </row>
    <row r="174" spans="2:3" hidden="1" x14ac:dyDescent="0.2">
      <c r="B174" s="112">
        <f t="shared" si="0"/>
        <v>2051</v>
      </c>
      <c r="C174" s="113">
        <f>[6]С2.5!$AJ$11</f>
        <v>0</v>
      </c>
    </row>
    <row r="175" spans="2:3" hidden="1" x14ac:dyDescent="0.2">
      <c r="B175" s="112">
        <f t="shared" si="0"/>
        <v>2052</v>
      </c>
      <c r="C175" s="113">
        <f>[6]С2.5!$AK$11</f>
        <v>0</v>
      </c>
    </row>
    <row r="176" spans="2:3" hidden="1" x14ac:dyDescent="0.2">
      <c r="B176" s="112">
        <f t="shared" si="0"/>
        <v>2053</v>
      </c>
      <c r="C176" s="113">
        <f>[6]С2.5!$AL$11</f>
        <v>0</v>
      </c>
    </row>
    <row r="177" spans="2:3" hidden="1" x14ac:dyDescent="0.2">
      <c r="B177" s="112">
        <f t="shared" si="0"/>
        <v>2054</v>
      </c>
      <c r="C177" s="113">
        <f>[6]С2.5!$AM$11</f>
        <v>0</v>
      </c>
    </row>
    <row r="178" spans="2:3" hidden="1" x14ac:dyDescent="0.2">
      <c r="B178" s="112">
        <f t="shared" si="0"/>
        <v>2055</v>
      </c>
      <c r="C178" s="113">
        <f>[6]С2.5!$AN$11</f>
        <v>0</v>
      </c>
    </row>
    <row r="179" spans="2:3" hidden="1" x14ac:dyDescent="0.2">
      <c r="B179" s="112">
        <f t="shared" si="0"/>
        <v>2056</v>
      </c>
      <c r="C179" s="113">
        <f>[6]С2.5!$AO$11</f>
        <v>0</v>
      </c>
    </row>
    <row r="180" spans="2:3" hidden="1" x14ac:dyDescent="0.2">
      <c r="B180" s="112">
        <f t="shared" si="0"/>
        <v>2057</v>
      </c>
      <c r="C180" s="113">
        <f>[6]С2.5!$AP$11</f>
        <v>0</v>
      </c>
    </row>
    <row r="181" spans="2:3" hidden="1" x14ac:dyDescent="0.2">
      <c r="B181" s="112">
        <f t="shared" si="0"/>
        <v>2058</v>
      </c>
      <c r="C181" s="113">
        <f>[6]С2.5!$AQ$11</f>
        <v>0</v>
      </c>
    </row>
    <row r="182" spans="2:3" hidden="1" x14ac:dyDescent="0.2">
      <c r="B182" s="112">
        <f t="shared" si="0"/>
        <v>2059</v>
      </c>
      <c r="C182" s="113">
        <f>[6]С2.5!$AR$11</f>
        <v>0</v>
      </c>
    </row>
    <row r="183" spans="2:3" hidden="1" x14ac:dyDescent="0.2">
      <c r="B183" s="112">
        <f t="shared" si="0"/>
        <v>2060</v>
      </c>
      <c r="C183" s="113">
        <f>[6]С2.5!$AS$11</f>
        <v>0</v>
      </c>
    </row>
    <row r="184" spans="2:3" hidden="1" x14ac:dyDescent="0.2">
      <c r="B184" s="112">
        <f t="shared" si="0"/>
        <v>2061</v>
      </c>
      <c r="C184" s="113">
        <f>[6]С2.5!$AT$11</f>
        <v>0</v>
      </c>
    </row>
    <row r="185" spans="2:3" hidden="1" x14ac:dyDescent="0.2">
      <c r="B185" s="112">
        <f t="shared" si="0"/>
        <v>2062</v>
      </c>
      <c r="C185" s="113">
        <f>[6]С2.5!$AU$11</f>
        <v>0</v>
      </c>
    </row>
    <row r="186" spans="2:3" hidden="1" x14ac:dyDescent="0.2">
      <c r="B186" s="112">
        <f t="shared" si="0"/>
        <v>2063</v>
      </c>
      <c r="C186" s="113">
        <f>[6]С2.5!$AV$11</f>
        <v>0</v>
      </c>
    </row>
    <row r="187" spans="2:3" hidden="1" x14ac:dyDescent="0.2">
      <c r="B187" s="112">
        <f t="shared" si="0"/>
        <v>2064</v>
      </c>
      <c r="C187" s="113">
        <f>[6]С2.5!$AW$11</f>
        <v>0</v>
      </c>
    </row>
    <row r="188" spans="2:3" hidden="1" x14ac:dyDescent="0.2">
      <c r="B188" s="112">
        <f t="shared" si="0"/>
        <v>2065</v>
      </c>
      <c r="C188" s="113">
        <f>[6]С2.5!$AX$11</f>
        <v>0</v>
      </c>
    </row>
    <row r="189" spans="2:3" hidden="1" x14ac:dyDescent="0.2">
      <c r="B189" s="112">
        <f t="shared" si="0"/>
        <v>2066</v>
      </c>
      <c r="C189" s="113">
        <f>[6]С2.5!$AY$11</f>
        <v>0</v>
      </c>
    </row>
    <row r="190" spans="2:3" hidden="1" x14ac:dyDescent="0.2">
      <c r="B190" s="112">
        <f t="shared" si="0"/>
        <v>2067</v>
      </c>
      <c r="C190" s="113">
        <f>[6]С2.5!$AZ$11</f>
        <v>0</v>
      </c>
    </row>
    <row r="191" spans="2:3" hidden="1" x14ac:dyDescent="0.2">
      <c r="B191" s="112">
        <f t="shared" si="0"/>
        <v>2068</v>
      </c>
      <c r="C191" s="113">
        <f>[6]С2.5!$BA$11</f>
        <v>0</v>
      </c>
    </row>
    <row r="192" spans="2:3" hidden="1" x14ac:dyDescent="0.2">
      <c r="B192" s="112">
        <f t="shared" si="0"/>
        <v>2069</v>
      </c>
      <c r="C192" s="113">
        <f>[6]С2.5!$BB$11</f>
        <v>0</v>
      </c>
    </row>
    <row r="193" spans="2:3" hidden="1" x14ac:dyDescent="0.2">
      <c r="B193" s="112">
        <f t="shared" si="0"/>
        <v>2070</v>
      </c>
      <c r="C193" s="113">
        <f>[6]С2.5!$BC$11</f>
        <v>0</v>
      </c>
    </row>
    <row r="194" spans="2:3" hidden="1" x14ac:dyDescent="0.2">
      <c r="B194" s="112">
        <f t="shared" si="0"/>
        <v>2071</v>
      </c>
      <c r="C194" s="113">
        <f>[6]С2.5!$BD$11</f>
        <v>0</v>
      </c>
    </row>
    <row r="195" spans="2:3" hidden="1" x14ac:dyDescent="0.2">
      <c r="B195" s="112">
        <f t="shared" si="0"/>
        <v>2072</v>
      </c>
      <c r="C195" s="113">
        <f>[6]С2.5!$BE$11</f>
        <v>0</v>
      </c>
    </row>
    <row r="196" spans="2:3" hidden="1" x14ac:dyDescent="0.2">
      <c r="B196" s="112">
        <f t="shared" si="0"/>
        <v>2073</v>
      </c>
      <c r="C196" s="113">
        <f>[6]С2.5!$BF$11</f>
        <v>0</v>
      </c>
    </row>
    <row r="197" spans="2:3" hidden="1" x14ac:dyDescent="0.2">
      <c r="B197" s="112">
        <f t="shared" si="0"/>
        <v>2074</v>
      </c>
      <c r="C197" s="113">
        <f>[6]С2.5!$BG$11</f>
        <v>0</v>
      </c>
    </row>
    <row r="198" spans="2:3" hidden="1" x14ac:dyDescent="0.2">
      <c r="B198" s="112">
        <f t="shared" si="0"/>
        <v>2075</v>
      </c>
      <c r="C198" s="113">
        <f>[6]С2.5!$BH$11</f>
        <v>0</v>
      </c>
    </row>
    <row r="199" spans="2:3" hidden="1" x14ac:dyDescent="0.2">
      <c r="B199" s="112">
        <f t="shared" si="0"/>
        <v>2076</v>
      </c>
      <c r="C199" s="113">
        <f>[6]С2.5!$BI$11</f>
        <v>0</v>
      </c>
    </row>
    <row r="200" spans="2:3" hidden="1" x14ac:dyDescent="0.2">
      <c r="B200" s="112">
        <f t="shared" si="0"/>
        <v>2077</v>
      </c>
      <c r="C200" s="113">
        <f>[6]С2.5!$BJ$11</f>
        <v>0</v>
      </c>
    </row>
    <row r="201" spans="2:3" hidden="1" x14ac:dyDescent="0.2">
      <c r="B201" s="112">
        <f t="shared" si="0"/>
        <v>2078</v>
      </c>
      <c r="C201" s="113">
        <f>[6]С2.5!$BK$11</f>
        <v>0</v>
      </c>
    </row>
    <row r="202" spans="2:3" hidden="1" x14ac:dyDescent="0.2">
      <c r="B202" s="112">
        <f t="shared" si="0"/>
        <v>2079</v>
      </c>
      <c r="C202" s="113">
        <f>[6]С2.5!$BL$11</f>
        <v>0</v>
      </c>
    </row>
    <row r="203" spans="2:3" hidden="1" x14ac:dyDescent="0.2">
      <c r="B203" s="112">
        <f t="shared" si="0"/>
        <v>2080</v>
      </c>
      <c r="C203" s="113">
        <f>[6]С2.5!$BM$11</f>
        <v>0</v>
      </c>
    </row>
    <row r="204" spans="2:3" hidden="1" x14ac:dyDescent="0.2">
      <c r="B204" s="112">
        <f t="shared" si="0"/>
        <v>2081</v>
      </c>
      <c r="C204" s="113">
        <f>[6]С2.5!$BN$11</f>
        <v>0</v>
      </c>
    </row>
    <row r="205" spans="2:3" hidden="1" x14ac:dyDescent="0.2">
      <c r="B205" s="112">
        <f t="shared" si="0"/>
        <v>2082</v>
      </c>
      <c r="C205" s="113">
        <f>[6]С2.5!$BO$11</f>
        <v>0</v>
      </c>
    </row>
    <row r="206" spans="2:3" hidden="1" x14ac:dyDescent="0.2">
      <c r="B206" s="112">
        <f t="shared" si="0"/>
        <v>2083</v>
      </c>
      <c r="C206" s="113">
        <f>[6]С2.5!$BP$11</f>
        <v>0</v>
      </c>
    </row>
    <row r="207" spans="2:3" hidden="1" x14ac:dyDescent="0.2">
      <c r="B207" s="112">
        <f t="shared" si="0"/>
        <v>2084</v>
      </c>
      <c r="C207" s="113">
        <f>[6]С2.5!$BQ$11</f>
        <v>0</v>
      </c>
    </row>
    <row r="208" spans="2:3" hidden="1" x14ac:dyDescent="0.2">
      <c r="B208" s="112">
        <f t="shared" si="0"/>
        <v>2085</v>
      </c>
      <c r="C208" s="113">
        <f>[6]С2.5!$BR$11</f>
        <v>0</v>
      </c>
    </row>
    <row r="209" spans="2:3" hidden="1" x14ac:dyDescent="0.2">
      <c r="B209" s="112">
        <f t="shared" ref="B209:B223" si="1">B208+1</f>
        <v>2086</v>
      </c>
      <c r="C209" s="113">
        <f>[6]С2.5!$BS$11</f>
        <v>0</v>
      </c>
    </row>
    <row r="210" spans="2:3" hidden="1" x14ac:dyDescent="0.2">
      <c r="B210" s="112">
        <f t="shared" si="1"/>
        <v>2087</v>
      </c>
      <c r="C210" s="113">
        <f>[6]С2.5!$BT$11</f>
        <v>0</v>
      </c>
    </row>
    <row r="211" spans="2:3" hidden="1" x14ac:dyDescent="0.2">
      <c r="B211" s="112">
        <f t="shared" si="1"/>
        <v>2088</v>
      </c>
      <c r="C211" s="113">
        <f>[6]С2.5!$BU$11</f>
        <v>0</v>
      </c>
    </row>
    <row r="212" spans="2:3" hidden="1" x14ac:dyDescent="0.2">
      <c r="B212" s="112">
        <f t="shared" si="1"/>
        <v>2089</v>
      </c>
      <c r="C212" s="113">
        <f>[6]С2.5!$BV$11</f>
        <v>0</v>
      </c>
    </row>
    <row r="213" spans="2:3" hidden="1" x14ac:dyDescent="0.2">
      <c r="B213" s="112">
        <f t="shared" si="1"/>
        <v>2090</v>
      </c>
      <c r="C213" s="113">
        <f>[6]С2.5!$BW$11</f>
        <v>0</v>
      </c>
    </row>
    <row r="214" spans="2:3" hidden="1" x14ac:dyDescent="0.2">
      <c r="B214" s="112">
        <f t="shared" si="1"/>
        <v>2091</v>
      </c>
      <c r="C214" s="113">
        <f>[6]С2.5!$BX$11</f>
        <v>0</v>
      </c>
    </row>
    <row r="215" spans="2:3" hidden="1" x14ac:dyDescent="0.2">
      <c r="B215" s="112">
        <f t="shared" si="1"/>
        <v>2092</v>
      </c>
      <c r="C215" s="113">
        <f>[6]С2.5!$BY$11</f>
        <v>0</v>
      </c>
    </row>
    <row r="216" spans="2:3" hidden="1" x14ac:dyDescent="0.2">
      <c r="B216" s="112">
        <f t="shared" si="1"/>
        <v>2093</v>
      </c>
      <c r="C216" s="113">
        <f>[6]С2.5!$BZ$11</f>
        <v>0</v>
      </c>
    </row>
    <row r="217" spans="2:3" hidden="1" x14ac:dyDescent="0.2">
      <c r="B217" s="112">
        <f t="shared" si="1"/>
        <v>2094</v>
      </c>
      <c r="C217" s="113">
        <f>[6]С2.5!$CA$11</f>
        <v>0</v>
      </c>
    </row>
    <row r="218" spans="2:3" hidden="1" x14ac:dyDescent="0.2">
      <c r="B218" s="112">
        <f t="shared" si="1"/>
        <v>2095</v>
      </c>
      <c r="C218" s="113">
        <f>[6]С2.5!$CB$11</f>
        <v>0</v>
      </c>
    </row>
    <row r="219" spans="2:3" hidden="1" x14ac:dyDescent="0.2">
      <c r="B219" s="112">
        <f t="shared" si="1"/>
        <v>2096</v>
      </c>
      <c r="C219" s="113">
        <f>[6]С2.5!$CC$11</f>
        <v>0</v>
      </c>
    </row>
    <row r="220" spans="2:3" hidden="1" x14ac:dyDescent="0.2">
      <c r="B220" s="112">
        <f t="shared" si="1"/>
        <v>2097</v>
      </c>
      <c r="C220" s="113">
        <f>[6]С2.5!$CD$11</f>
        <v>0</v>
      </c>
    </row>
    <row r="221" spans="2:3" hidden="1" x14ac:dyDescent="0.2">
      <c r="B221" s="112">
        <f t="shared" si="1"/>
        <v>2098</v>
      </c>
      <c r="C221" s="113">
        <f>[6]С2.5!$CE$11</f>
        <v>0</v>
      </c>
    </row>
    <row r="222" spans="2:3" hidden="1" x14ac:dyDescent="0.2">
      <c r="B222" s="112">
        <f t="shared" si="1"/>
        <v>2099</v>
      </c>
      <c r="C222" s="113">
        <f>[6]С2.5!$CF$11</f>
        <v>0</v>
      </c>
    </row>
    <row r="223" spans="2:3" ht="13.5" hidden="1" thickBot="1" x14ac:dyDescent="0.25">
      <c r="B223" s="114">
        <f t="shared" si="1"/>
        <v>2100</v>
      </c>
      <c r="C223" s="115">
        <f>[6]С2.5!$CG$11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1" customWidth="1"/>
    <col min="2" max="2" width="100.5703125" style="1" customWidth="1"/>
    <col min="3" max="3" width="20.85546875" style="2"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tr">
        <f>[7]И1!D13</f>
        <v>Субъект Российской Федерации</v>
      </c>
      <c r="C4" s="10" t="str">
        <f>[7]И1!E13</f>
        <v>Новосибирская область</v>
      </c>
    </row>
    <row r="5" spans="1:3" ht="38.25" x14ac:dyDescent="0.2">
      <c r="A5" s="8"/>
      <c r="B5" s="9" t="str">
        <f>[7]И1!D14</f>
        <v>Тип муниципального образования (выберите из списка)</v>
      </c>
      <c r="C5" s="10" t="str">
        <f>[7]И1!E14</f>
        <v>село Северное, Северный муниципальный район</v>
      </c>
    </row>
    <row r="6" spans="1:3" x14ac:dyDescent="0.2">
      <c r="A6" s="8"/>
      <c r="B6" s="9" t="str">
        <f>IF([7]И1!E15="","",[7]И1!D15)</f>
        <v/>
      </c>
      <c r="C6" s="10" t="str">
        <f>IF([7]И1!E15="","",[7]И1!E15)</f>
        <v/>
      </c>
    </row>
    <row r="7" spans="1:3" x14ac:dyDescent="0.2">
      <c r="A7" s="8"/>
      <c r="B7" s="9" t="str">
        <f>[7]И1!D16</f>
        <v>Код ОКТМО</v>
      </c>
      <c r="C7" s="11" t="str">
        <f>[7]И1!E16</f>
        <v>50644425101</v>
      </c>
    </row>
    <row r="8" spans="1:3" x14ac:dyDescent="0.2">
      <c r="A8" s="8"/>
      <c r="B8" s="12" t="str">
        <f>[7]И1!D17</f>
        <v>Система теплоснабжения</v>
      </c>
      <c r="C8" s="13">
        <f>[7]И1!E17</f>
        <v>0</v>
      </c>
    </row>
    <row r="9" spans="1:3" x14ac:dyDescent="0.2">
      <c r="A9" s="8"/>
      <c r="B9" s="9" t="str">
        <f>[7]И1!D8</f>
        <v>Период регулирования (i)-й</v>
      </c>
      <c r="C9" s="14">
        <f>[7]И1!E8</f>
        <v>2025</v>
      </c>
    </row>
    <row r="10" spans="1:3" x14ac:dyDescent="0.2">
      <c r="A10" s="8"/>
      <c r="B10" s="9" t="str">
        <f>[7]И1!D9</f>
        <v>Период регулирования (i-1)-й</v>
      </c>
      <c r="C10" s="14">
        <f>[7]И1!E9</f>
        <v>2024</v>
      </c>
    </row>
    <row r="11" spans="1:3" x14ac:dyDescent="0.2">
      <c r="A11" s="8"/>
      <c r="B11" s="9" t="str">
        <f>[7]И1!D10</f>
        <v>Период регулирования (i-2)-й</v>
      </c>
      <c r="C11" s="14">
        <f>[7]И1!E10</f>
        <v>2023</v>
      </c>
    </row>
    <row r="12" spans="1:3" x14ac:dyDescent="0.2">
      <c r="A12" s="8"/>
      <c r="B12" s="9" t="str">
        <f>[7]И1!D11</f>
        <v>Базовый год (б)</v>
      </c>
      <c r="C12" s="14">
        <f>[7]И1!E11</f>
        <v>2019</v>
      </c>
    </row>
    <row r="13" spans="1:3" ht="38.25" x14ac:dyDescent="0.2">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f>SUM(C18:C22)</f>
        <v>5795.7070046040171</v>
      </c>
    </row>
    <row r="18" spans="1:3" ht="42.75" x14ac:dyDescent="0.2">
      <c r="A18" s="22" t="s">
        <v>22</v>
      </c>
      <c r="B18" s="25" t="s">
        <v>245</v>
      </c>
      <c r="C18" s="26">
        <f>[7]С1!F12</f>
        <v>1231.0004189894119</v>
      </c>
    </row>
    <row r="19" spans="1:3" ht="42.75" x14ac:dyDescent="0.2">
      <c r="A19" s="22" t="s">
        <v>24</v>
      </c>
      <c r="B19" s="25" t="s">
        <v>246</v>
      </c>
      <c r="C19" s="26">
        <f>[7]С2!F12</f>
        <v>3019.0060520578481</v>
      </c>
    </row>
    <row r="20" spans="1:3" ht="30" x14ac:dyDescent="0.2">
      <c r="A20" s="22" t="s">
        <v>26</v>
      </c>
      <c r="B20" s="25" t="s">
        <v>247</v>
      </c>
      <c r="C20" s="26">
        <f>[7]С3!F12</f>
        <v>903.581328618258</v>
      </c>
    </row>
    <row r="21" spans="1:3" ht="42.75" x14ac:dyDescent="0.2">
      <c r="A21" s="22" t="s">
        <v>28</v>
      </c>
      <c r="B21" s="25" t="s">
        <v>248</v>
      </c>
      <c r="C21" s="26">
        <f>[7]С4!F12</f>
        <v>528.47789112273415</v>
      </c>
    </row>
    <row r="22" spans="1:3" ht="30" x14ac:dyDescent="0.2">
      <c r="A22" s="22" t="s">
        <v>30</v>
      </c>
      <c r="B22" s="25" t="s">
        <v>249</v>
      </c>
      <c r="C22" s="26">
        <f>[7]С5!F12</f>
        <v>113.64131381576505</v>
      </c>
    </row>
    <row r="23" spans="1:3" ht="43.5" thickBot="1" x14ac:dyDescent="0.25">
      <c r="A23" s="27" t="s">
        <v>32</v>
      </c>
      <c r="B23" s="106" t="s">
        <v>250</v>
      </c>
      <c r="C23" s="29" t="str">
        <f>[7]С6!F12</f>
        <v>-</v>
      </c>
    </row>
    <row r="24" spans="1:3" ht="13.5" thickBot="1" x14ac:dyDescent="0.25">
      <c r="A24" s="4"/>
    </row>
    <row r="25" spans="1:3" x14ac:dyDescent="0.2">
      <c r="A25" s="16" t="s">
        <v>18</v>
      </c>
      <c r="B25" s="30" t="s">
        <v>19</v>
      </c>
      <c r="C25" s="31" t="s">
        <v>20</v>
      </c>
    </row>
    <row r="26" spans="1:3" x14ac:dyDescent="0.2">
      <c r="A26" s="19">
        <v>1</v>
      </c>
      <c r="B26" s="32">
        <v>2</v>
      </c>
      <c r="C26" s="33">
        <v>3</v>
      </c>
    </row>
    <row r="27" spans="1:3" ht="50.25" customHeight="1" x14ac:dyDescent="0.2">
      <c r="A27" s="22">
        <v>1</v>
      </c>
      <c r="B27" s="124" t="s">
        <v>35</v>
      </c>
      <c r="C27" s="124"/>
    </row>
    <row r="28" spans="1:3" x14ac:dyDescent="0.2">
      <c r="A28" s="22" t="s">
        <v>22</v>
      </c>
      <c r="B28" s="34" t="s">
        <v>36</v>
      </c>
      <c r="C28" s="35">
        <f>[7]С1.1!E16</f>
        <v>5100</v>
      </c>
    </row>
    <row r="29" spans="1:3" ht="42.75" x14ac:dyDescent="0.2">
      <c r="A29" s="22" t="s">
        <v>24</v>
      </c>
      <c r="B29" s="34" t="s">
        <v>251</v>
      </c>
      <c r="C29" s="35">
        <f>[7]С1.1!E27</f>
        <v>4352.1083333333336</v>
      </c>
    </row>
    <row r="30" spans="1:3" ht="17.25" x14ac:dyDescent="0.2">
      <c r="A30" s="22" t="s">
        <v>26</v>
      </c>
      <c r="B30" s="34" t="s">
        <v>252</v>
      </c>
      <c r="C30" s="36">
        <f>[7]С1.1!E19</f>
        <v>1.7000000000000001E-2</v>
      </c>
    </row>
    <row r="31" spans="1:3" ht="17.25" x14ac:dyDescent="0.2">
      <c r="A31" s="22" t="s">
        <v>28</v>
      </c>
      <c r="B31" s="34" t="s">
        <v>253</v>
      </c>
      <c r="C31" s="36">
        <f>[7]С1.1!E20</f>
        <v>5.8000000000000003E-2</v>
      </c>
    </row>
    <row r="32" spans="1:3" ht="30" x14ac:dyDescent="0.2">
      <c r="A32" s="22" t="s">
        <v>30</v>
      </c>
      <c r="B32" s="37" t="s">
        <v>254</v>
      </c>
      <c r="C32" s="38">
        <f>[7]С1!F13</f>
        <v>176.4</v>
      </c>
    </row>
    <row r="33" spans="1:3" x14ac:dyDescent="0.2">
      <c r="A33" s="22" t="s">
        <v>32</v>
      </c>
      <c r="B33" s="37" t="s">
        <v>41</v>
      </c>
      <c r="C33" s="39">
        <f>[7]С1!F16</f>
        <v>7000</v>
      </c>
    </row>
    <row r="34" spans="1:3" ht="14.25" x14ac:dyDescent="0.2">
      <c r="A34" s="22" t="s">
        <v>42</v>
      </c>
      <c r="B34" s="40" t="s">
        <v>255</v>
      </c>
      <c r="C34" s="41">
        <f>[7]С1!F17</f>
        <v>0.72857142857142854</v>
      </c>
    </row>
    <row r="35" spans="1:3" ht="15.75" x14ac:dyDescent="0.2">
      <c r="A35" s="42" t="s">
        <v>44</v>
      </c>
      <c r="B35" s="43" t="s">
        <v>256</v>
      </c>
      <c r="C35" s="41">
        <f>[7]С1!F20</f>
        <v>21.588411179999994</v>
      </c>
    </row>
    <row r="36" spans="1:3" ht="15.75" x14ac:dyDescent="0.2">
      <c r="A36" s="42" t="s">
        <v>46</v>
      </c>
      <c r="B36" s="44" t="s">
        <v>257</v>
      </c>
      <c r="C36" s="41">
        <f>[7]С1!F21</f>
        <v>20.818139999999996</v>
      </c>
    </row>
    <row r="37" spans="1:3" ht="14.25" x14ac:dyDescent="0.2">
      <c r="A37" s="42" t="s">
        <v>48</v>
      </c>
      <c r="B37" s="45" t="s">
        <v>258</v>
      </c>
      <c r="C37" s="41">
        <f>[7]С1!F22</f>
        <v>1.0369999999999999</v>
      </c>
    </row>
    <row r="38" spans="1:3" ht="53.25" thickBot="1" x14ac:dyDescent="0.25">
      <c r="A38" s="27" t="s">
        <v>50</v>
      </c>
      <c r="B38" s="46" t="s">
        <v>259</v>
      </c>
      <c r="C38" s="47">
        <f>[7]С1!F23</f>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tr">
        <f>[7]С2.1!E12</f>
        <v>V</v>
      </c>
    </row>
    <row r="42" spans="1:3" ht="25.5" x14ac:dyDescent="0.2">
      <c r="A42" s="22" t="s">
        <v>57</v>
      </c>
      <c r="B42" s="34" t="s">
        <v>58</v>
      </c>
      <c r="C42" s="52" t="str">
        <f>[7]С2.1!E13</f>
        <v>6 и менее баллов</v>
      </c>
    </row>
    <row r="43" spans="1:3" ht="25.5" x14ac:dyDescent="0.2">
      <c r="A43" s="22" t="s">
        <v>60</v>
      </c>
      <c r="B43" s="34" t="s">
        <v>61</v>
      </c>
      <c r="C43" s="52" t="str">
        <f>[7]С2.1!E14</f>
        <v>до 200</v>
      </c>
    </row>
    <row r="44" spans="1:3" ht="25.5" x14ac:dyDescent="0.2">
      <c r="A44" s="22" t="s">
        <v>63</v>
      </c>
      <c r="B44" s="34" t="s">
        <v>64</v>
      </c>
      <c r="C44" s="53" t="str">
        <f>[7]С2.1!E15</f>
        <v>нет</v>
      </c>
    </row>
    <row r="45" spans="1:3" ht="30" x14ac:dyDescent="0.2">
      <c r="A45" s="22" t="s">
        <v>66</v>
      </c>
      <c r="B45" s="34" t="s">
        <v>260</v>
      </c>
      <c r="C45" s="35">
        <f>[7]С2!F18</f>
        <v>38910.02669467502</v>
      </c>
    </row>
    <row r="46" spans="1:3" ht="30" x14ac:dyDescent="0.2">
      <c r="A46" s="22" t="s">
        <v>68</v>
      </c>
      <c r="B46" s="54" t="s">
        <v>261</v>
      </c>
      <c r="C46" s="35">
        <f>IF([7]С2!F19&gt;0,[7]С2!F19,[7]С2!F20)</f>
        <v>23441.524932855718</v>
      </c>
    </row>
    <row r="47" spans="1:3" ht="25.5" x14ac:dyDescent="0.2">
      <c r="A47" s="22" t="s">
        <v>70</v>
      </c>
      <c r="B47" s="55" t="s">
        <v>71</v>
      </c>
      <c r="C47" s="35">
        <f>[7]С2.1!E19</f>
        <v>-39</v>
      </c>
    </row>
    <row r="48" spans="1:3" ht="25.5" x14ac:dyDescent="0.2">
      <c r="A48" s="22" t="s">
        <v>72</v>
      </c>
      <c r="B48" s="55" t="s">
        <v>73</v>
      </c>
      <c r="C48" s="35" t="str">
        <f>[7]С2.1!E22</f>
        <v>нет</v>
      </c>
    </row>
    <row r="49" spans="1:3" ht="38.25" x14ac:dyDescent="0.2">
      <c r="A49" s="22" t="s">
        <v>74</v>
      </c>
      <c r="B49" s="56" t="s">
        <v>262</v>
      </c>
      <c r="C49" s="35">
        <f>[7]С2.2!E10</f>
        <v>1287</v>
      </c>
    </row>
    <row r="50" spans="1:3" ht="25.5" x14ac:dyDescent="0.2">
      <c r="A50" s="22" t="s">
        <v>76</v>
      </c>
      <c r="B50" s="57" t="s">
        <v>263</v>
      </c>
      <c r="C50" s="35">
        <f>[7]С2.2!E12</f>
        <v>5.97</v>
      </c>
    </row>
    <row r="51" spans="1:3" ht="52.5" x14ac:dyDescent="0.2">
      <c r="A51" s="22" t="s">
        <v>78</v>
      </c>
      <c r="B51" s="58" t="s">
        <v>264</v>
      </c>
      <c r="C51" s="35">
        <f>[7]С2.2!E13</f>
        <v>1</v>
      </c>
    </row>
    <row r="52" spans="1:3" ht="27.75" x14ac:dyDescent="0.2">
      <c r="A52" s="22" t="s">
        <v>80</v>
      </c>
      <c r="B52" s="57" t="s">
        <v>265</v>
      </c>
      <c r="C52" s="35">
        <f>[7]С2.2!E14</f>
        <v>12104</v>
      </c>
    </row>
    <row r="53" spans="1:3" ht="25.5" x14ac:dyDescent="0.2">
      <c r="A53" s="22" t="s">
        <v>82</v>
      </c>
      <c r="B53" s="58" t="s">
        <v>266</v>
      </c>
      <c r="C53" s="36">
        <f>[7]С2.2!E15</f>
        <v>4.8000000000000001E-2</v>
      </c>
    </row>
    <row r="54" spans="1:3" x14ac:dyDescent="0.2">
      <c r="A54" s="22" t="s">
        <v>84</v>
      </c>
      <c r="B54" s="58" t="s">
        <v>267</v>
      </c>
      <c r="C54" s="35">
        <f>[7]С2.2!E16</f>
        <v>1</v>
      </c>
    </row>
    <row r="55" spans="1:3" ht="15.75" x14ac:dyDescent="0.2">
      <c r="A55" s="22" t="s">
        <v>86</v>
      </c>
      <c r="B55" s="59" t="s">
        <v>268</v>
      </c>
      <c r="C55" s="35">
        <f>[7]С2!F21</f>
        <v>1</v>
      </c>
    </row>
    <row r="56" spans="1:3" ht="30" x14ac:dyDescent="0.2">
      <c r="A56" s="60" t="s">
        <v>88</v>
      </c>
      <c r="B56" s="34" t="s">
        <v>269</v>
      </c>
      <c r="C56" s="35">
        <f>[7]С2!F13</f>
        <v>201692.04967554673</v>
      </c>
    </row>
    <row r="57" spans="1:3" ht="30" x14ac:dyDescent="0.2">
      <c r="A57" s="60" t="s">
        <v>90</v>
      </c>
      <c r="B57" s="59" t="s">
        <v>270</v>
      </c>
      <c r="C57" s="35">
        <f>[7]С2!F14</f>
        <v>113455</v>
      </c>
    </row>
    <row r="58" spans="1:3" ht="15.75" x14ac:dyDescent="0.2">
      <c r="A58" s="60" t="s">
        <v>92</v>
      </c>
      <c r="B58" s="61" t="s">
        <v>271</v>
      </c>
      <c r="C58" s="41">
        <f>[7]С2!F15</f>
        <v>1.071</v>
      </c>
    </row>
    <row r="59" spans="1:3" ht="15.75" x14ac:dyDescent="0.2">
      <c r="A59" s="60" t="s">
        <v>94</v>
      </c>
      <c r="B59" s="61" t="s">
        <v>272</v>
      </c>
      <c r="C59" s="41">
        <f>[7]С2!F16</f>
        <v>1</v>
      </c>
    </row>
    <row r="60" spans="1:3" ht="17.25" x14ac:dyDescent="0.2">
      <c r="A60" s="60" t="s">
        <v>96</v>
      </c>
      <c r="B60" s="59" t="s">
        <v>273</v>
      </c>
      <c r="C60" s="35">
        <f>[7]С2!F17</f>
        <v>1</v>
      </c>
    </row>
    <row r="61" spans="1:3" s="64" customFormat="1" ht="14.25" x14ac:dyDescent="0.2">
      <c r="A61" s="60" t="s">
        <v>98</v>
      </c>
      <c r="B61" s="62" t="s">
        <v>274</v>
      </c>
      <c r="C61" s="63">
        <f>[7]С2!F33</f>
        <v>10</v>
      </c>
    </row>
    <row r="62" spans="1:3" ht="30" x14ac:dyDescent="0.2">
      <c r="A62" s="60" t="s">
        <v>100</v>
      </c>
      <c r="B62" s="65" t="s">
        <v>275</v>
      </c>
      <c r="C62" s="35">
        <f>[7]С2!F26</f>
        <v>933.15998692308699</v>
      </c>
    </row>
    <row r="63" spans="1:3" ht="17.25" x14ac:dyDescent="0.2">
      <c r="A63" s="60" t="s">
        <v>102</v>
      </c>
      <c r="B63" s="54" t="s">
        <v>276</v>
      </c>
      <c r="C63" s="35">
        <f>[7]С2!F27</f>
        <v>0.13385393699999998</v>
      </c>
    </row>
    <row r="64" spans="1:3" ht="17.25" x14ac:dyDescent="0.2">
      <c r="A64" s="60" t="s">
        <v>104</v>
      </c>
      <c r="B64" s="59" t="s">
        <v>277</v>
      </c>
      <c r="C64" s="63">
        <f>[7]С2!F28</f>
        <v>4200</v>
      </c>
    </row>
    <row r="65" spans="1:3" ht="42.75" x14ac:dyDescent="0.2">
      <c r="A65" s="60" t="s">
        <v>106</v>
      </c>
      <c r="B65" s="34" t="s">
        <v>278</v>
      </c>
      <c r="C65" s="35">
        <f>[7]С2!F22</f>
        <v>42890.921752741691</v>
      </c>
    </row>
    <row r="66" spans="1:3" ht="30" x14ac:dyDescent="0.2">
      <c r="A66" s="60" t="s">
        <v>108</v>
      </c>
      <c r="B66" s="61" t="s">
        <v>279</v>
      </c>
      <c r="C66" s="35">
        <f>[7]С2!F23</f>
        <v>1990</v>
      </c>
    </row>
    <row r="67" spans="1:3" ht="30" x14ac:dyDescent="0.2">
      <c r="A67" s="60" t="s">
        <v>110</v>
      </c>
      <c r="B67" s="54" t="s">
        <v>280</v>
      </c>
      <c r="C67" s="35">
        <f>[7]С2.1!E27</f>
        <v>14307.876789999998</v>
      </c>
    </row>
    <row r="68" spans="1:3" ht="38.25" x14ac:dyDescent="0.2">
      <c r="A68" s="60" t="s">
        <v>112</v>
      </c>
      <c r="B68" s="66" t="s">
        <v>113</v>
      </c>
      <c r="C68" s="53">
        <f>[7]С2.3!E21</f>
        <v>0</v>
      </c>
    </row>
    <row r="69" spans="1:3" ht="25.5" x14ac:dyDescent="0.2">
      <c r="A69" s="60" t="s">
        <v>114</v>
      </c>
      <c r="B69" s="67" t="s">
        <v>115</v>
      </c>
      <c r="C69" s="68">
        <f>[7]С2.3!E11</f>
        <v>9.89</v>
      </c>
    </row>
    <row r="70" spans="1:3" ht="25.5" x14ac:dyDescent="0.2">
      <c r="A70" s="60" t="s">
        <v>116</v>
      </c>
      <c r="B70" s="67" t="s">
        <v>117</v>
      </c>
      <c r="C70" s="63">
        <f>[7]С2.3!E13</f>
        <v>300</v>
      </c>
    </row>
    <row r="71" spans="1:3" ht="25.5" x14ac:dyDescent="0.2">
      <c r="A71" s="60" t="s">
        <v>118</v>
      </c>
      <c r="B71" s="66" t="s">
        <v>119</v>
      </c>
      <c r="C71" s="69">
        <f>IF([7]С2.3!E22&gt;0,[7]С2.3!E22,[7]С2.3!E14)</f>
        <v>61211</v>
      </c>
    </row>
    <row r="72" spans="1:3" ht="38.25" x14ac:dyDescent="0.2">
      <c r="A72" s="60" t="s">
        <v>120</v>
      </c>
      <c r="B72" s="66" t="s">
        <v>121</v>
      </c>
      <c r="C72" s="69">
        <f>IF([7]С2.3!E23&gt;0,[7]С2.3!E23,[7]С2.3!E15)</f>
        <v>45675</v>
      </c>
    </row>
    <row r="73" spans="1:3" ht="30" x14ac:dyDescent="0.2">
      <c r="A73" s="60" t="s">
        <v>122</v>
      </c>
      <c r="B73" s="54" t="s">
        <v>281</v>
      </c>
      <c r="C73" s="35">
        <f>[7]С2.1!E28</f>
        <v>9541.9567200000001</v>
      </c>
    </row>
    <row r="74" spans="1:3" ht="38.25" x14ac:dyDescent="0.2">
      <c r="A74" s="60" t="s">
        <v>124</v>
      </c>
      <c r="B74" s="66" t="s">
        <v>125</v>
      </c>
      <c r="C74" s="53">
        <f>[7]С2.3!E25</f>
        <v>0</v>
      </c>
    </row>
    <row r="75" spans="1:3" ht="25.5" x14ac:dyDescent="0.2">
      <c r="A75" s="60" t="s">
        <v>126</v>
      </c>
      <c r="B75" s="67" t="s">
        <v>127</v>
      </c>
      <c r="C75" s="68">
        <f>[7]С2.3!E12</f>
        <v>0.56000000000000005</v>
      </c>
    </row>
    <row r="76" spans="1:3" ht="25.5" x14ac:dyDescent="0.2">
      <c r="A76" s="60" t="s">
        <v>128</v>
      </c>
      <c r="B76" s="67" t="s">
        <v>117</v>
      </c>
      <c r="C76" s="63">
        <f>[7]С2.3!E13</f>
        <v>300</v>
      </c>
    </row>
    <row r="77" spans="1:3" ht="25.5" x14ac:dyDescent="0.2">
      <c r="A77" s="60" t="s">
        <v>129</v>
      </c>
      <c r="B77" s="70" t="s">
        <v>130</v>
      </c>
      <c r="C77" s="69">
        <f>IF([7]С2.3!E26&gt;0,[7]С2.3!E26,[7]С2.3!E16)</f>
        <v>65637</v>
      </c>
    </row>
    <row r="78" spans="1:3" ht="38.25" x14ac:dyDescent="0.2">
      <c r="A78" s="60" t="s">
        <v>131</v>
      </c>
      <c r="B78" s="70" t="s">
        <v>132</v>
      </c>
      <c r="C78" s="69">
        <f>IF([7]С2.3!E27&gt;0,[7]С2.3!E27,[7]С2.3!E17)</f>
        <v>31684</v>
      </c>
    </row>
    <row r="79" spans="1:3" ht="17.25" x14ac:dyDescent="0.2">
      <c r="A79" s="60" t="s">
        <v>133</v>
      </c>
      <c r="B79" s="34" t="s">
        <v>282</v>
      </c>
      <c r="C79" s="36">
        <f>[7]С2!F29</f>
        <v>0.17804631770487722</v>
      </c>
    </row>
    <row r="80" spans="1:3" ht="30" x14ac:dyDescent="0.2">
      <c r="A80" s="60" t="s">
        <v>135</v>
      </c>
      <c r="B80" s="54" t="s">
        <v>283</v>
      </c>
      <c r="C80" s="71">
        <f>[7]С2!F30</f>
        <v>0.1652189781021898</v>
      </c>
    </row>
    <row r="81" spans="1:3" ht="17.25" x14ac:dyDescent="0.2">
      <c r="A81" s="60" t="s">
        <v>137</v>
      </c>
      <c r="B81" s="72" t="s">
        <v>284</v>
      </c>
      <c r="C81" s="36">
        <f>[7]С2!F31</f>
        <v>0.13880000000000001</v>
      </c>
    </row>
    <row r="82" spans="1:3" s="64" customFormat="1" ht="18" thickBot="1" x14ac:dyDescent="0.25">
      <c r="A82" s="73" t="s">
        <v>139</v>
      </c>
      <c r="B82" s="74" t="s">
        <v>285</v>
      </c>
      <c r="C82" s="75">
        <f>[7]С2!F32</f>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30" x14ac:dyDescent="0.2">
      <c r="A85" s="78" t="s">
        <v>143</v>
      </c>
      <c r="B85" s="34" t="s">
        <v>286</v>
      </c>
      <c r="C85" s="35">
        <f>[7]С3!F14</f>
        <v>14650.185814796665</v>
      </c>
    </row>
    <row r="86" spans="1:3" s="64" customFormat="1" ht="42.75" x14ac:dyDescent="0.2">
      <c r="A86" s="78" t="s">
        <v>145</v>
      </c>
      <c r="B86" s="54" t="s">
        <v>287</v>
      </c>
      <c r="C86" s="79">
        <f>[7]С3!F15</f>
        <v>0.25</v>
      </c>
    </row>
    <row r="87" spans="1:3" s="64" customFormat="1" ht="14.25" x14ac:dyDescent="0.2">
      <c r="A87" s="78" t="s">
        <v>147</v>
      </c>
      <c r="B87" s="80" t="s">
        <v>288</v>
      </c>
      <c r="C87" s="63">
        <f>[7]С3!F18</f>
        <v>15</v>
      </c>
    </row>
    <row r="88" spans="1:3" s="64" customFormat="1" ht="17.25" x14ac:dyDescent="0.2">
      <c r="A88" s="78" t="s">
        <v>149</v>
      </c>
      <c r="B88" s="34" t="s">
        <v>289</v>
      </c>
      <c r="C88" s="35">
        <f>[7]С3!F19</f>
        <v>4157.8973058034635</v>
      </c>
    </row>
    <row r="89" spans="1:3" s="64" customFormat="1" ht="55.5" x14ac:dyDescent="0.2">
      <c r="A89" s="78" t="s">
        <v>151</v>
      </c>
      <c r="B89" s="54" t="s">
        <v>290</v>
      </c>
      <c r="C89" s="81">
        <f>[7]С3!F20</f>
        <v>2.1999999999999999E-2</v>
      </c>
    </row>
    <row r="90" spans="1:3" s="64" customFormat="1" ht="14.25" x14ac:dyDescent="0.2">
      <c r="A90" s="78" t="s">
        <v>153</v>
      </c>
      <c r="B90" s="59" t="s">
        <v>274</v>
      </c>
      <c r="C90" s="63">
        <f>[7]С3!F21</f>
        <v>10</v>
      </c>
    </row>
    <row r="91" spans="1:3" s="64" customFormat="1" ht="17.25" x14ac:dyDescent="0.2">
      <c r="A91" s="78" t="s">
        <v>154</v>
      </c>
      <c r="B91" s="34" t="s">
        <v>291</v>
      </c>
      <c r="C91" s="35">
        <f>[7]С3!F22</f>
        <v>2.7994799607692609</v>
      </c>
    </row>
    <row r="92" spans="1:3" s="64" customFormat="1" ht="55.5" x14ac:dyDescent="0.2">
      <c r="A92" s="78" t="s">
        <v>156</v>
      </c>
      <c r="B92" s="54" t="s">
        <v>292</v>
      </c>
      <c r="C92" s="81">
        <f>[7]С3!F23</f>
        <v>3.0000000000000001E-3</v>
      </c>
    </row>
    <row r="93" spans="1:3" s="64" customFormat="1" ht="27.75" thickBot="1" x14ac:dyDescent="0.25">
      <c r="A93" s="82" t="s">
        <v>158</v>
      </c>
      <c r="B93" s="83" t="s">
        <v>293</v>
      </c>
      <c r="C93" s="84">
        <f>[7]С3!F24</f>
        <v>933.15998692308699</v>
      </c>
    </row>
    <row r="94" spans="1:3" ht="13.5" thickBot="1" x14ac:dyDescent="0.25">
      <c r="A94" s="48"/>
      <c r="B94" s="76"/>
      <c r="C94" s="15"/>
    </row>
    <row r="95" spans="1:3" ht="30" customHeight="1" x14ac:dyDescent="0.2">
      <c r="A95" s="85" t="s">
        <v>159</v>
      </c>
      <c r="B95" s="119" t="s">
        <v>160</v>
      </c>
      <c r="C95" s="119"/>
    </row>
    <row r="96" spans="1:3" ht="30" x14ac:dyDescent="0.2">
      <c r="A96" s="60" t="s">
        <v>161</v>
      </c>
      <c r="B96" s="34" t="s">
        <v>294</v>
      </c>
      <c r="C96" s="35">
        <f>[7]С4!F16</f>
        <v>1652.5</v>
      </c>
    </row>
    <row r="97" spans="1:3" ht="30" x14ac:dyDescent="0.2">
      <c r="A97" s="60" t="s">
        <v>163</v>
      </c>
      <c r="B97" s="59" t="s">
        <v>295</v>
      </c>
      <c r="C97" s="35">
        <f>[7]С4!F17</f>
        <v>73547</v>
      </c>
    </row>
    <row r="98" spans="1:3" ht="17.25" x14ac:dyDescent="0.2">
      <c r="A98" s="60" t="s">
        <v>165</v>
      </c>
      <c r="B98" s="59" t="s">
        <v>296</v>
      </c>
      <c r="C98" s="41">
        <f>[7]С4!F18</f>
        <v>0.02</v>
      </c>
    </row>
    <row r="99" spans="1:3" ht="30" x14ac:dyDescent="0.2">
      <c r="A99" s="60" t="s">
        <v>167</v>
      </c>
      <c r="B99" s="59" t="s">
        <v>297</v>
      </c>
      <c r="C99" s="35">
        <f>[7]С4!F19</f>
        <v>12104</v>
      </c>
    </row>
    <row r="100" spans="1:3" ht="31.5" x14ac:dyDescent="0.2">
      <c r="A100" s="60" t="s">
        <v>169</v>
      </c>
      <c r="B100" s="59" t="s">
        <v>298</v>
      </c>
      <c r="C100" s="41">
        <f>[7]С4!F20</f>
        <v>1.4999999999999999E-2</v>
      </c>
    </row>
    <row r="101" spans="1:3" ht="30" x14ac:dyDescent="0.2">
      <c r="A101" s="60" t="s">
        <v>171</v>
      </c>
      <c r="B101" s="34" t="s">
        <v>299</v>
      </c>
      <c r="C101" s="35">
        <f>[7]С4!F21</f>
        <v>1933.1949342509995</v>
      </c>
    </row>
    <row r="102" spans="1:3" ht="24" customHeight="1" x14ac:dyDescent="0.2">
      <c r="A102" s="60" t="s">
        <v>173</v>
      </c>
      <c r="B102" s="54" t="s">
        <v>174</v>
      </c>
      <c r="C102" s="86">
        <f>IF([7]С4.2!F8="да",[7]С4.2!D21,[7]С4.2!D15)</f>
        <v>0</v>
      </c>
    </row>
    <row r="103" spans="1:3" ht="68.25" x14ac:dyDescent="0.2">
      <c r="A103" s="60" t="s">
        <v>175</v>
      </c>
      <c r="B103" s="54" t="s">
        <v>300</v>
      </c>
      <c r="C103" s="35">
        <f>[7]С4!F22</f>
        <v>3.6112641666666665</v>
      </c>
    </row>
    <row r="104" spans="1:3" ht="30" x14ac:dyDescent="0.2">
      <c r="A104" s="60" t="s">
        <v>177</v>
      </c>
      <c r="B104" s="59" t="s">
        <v>301</v>
      </c>
      <c r="C104" s="35">
        <f>[7]С4!F23</f>
        <v>180</v>
      </c>
    </row>
    <row r="105" spans="1:3" ht="14.25" x14ac:dyDescent="0.2">
      <c r="A105" s="60" t="s">
        <v>179</v>
      </c>
      <c r="B105" s="54" t="s">
        <v>302</v>
      </c>
      <c r="C105" s="35">
        <f>[7]С4!F24</f>
        <v>8497.1999999999989</v>
      </c>
    </row>
    <row r="106" spans="1:3" ht="14.25" x14ac:dyDescent="0.2">
      <c r="A106" s="60" t="s">
        <v>181</v>
      </c>
      <c r="B106" s="59" t="s">
        <v>303</v>
      </c>
      <c r="C106" s="41">
        <f>[7]С4!F25</f>
        <v>0.35</v>
      </c>
    </row>
    <row r="107" spans="1:3" ht="17.25" x14ac:dyDescent="0.2">
      <c r="A107" s="60" t="s">
        <v>183</v>
      </c>
      <c r="B107" s="34" t="s">
        <v>304</v>
      </c>
      <c r="C107" s="35">
        <f>[7]С4!F26</f>
        <v>54.732480000000002</v>
      </c>
    </row>
    <row r="108" spans="1:3" ht="25.5" x14ac:dyDescent="0.2">
      <c r="A108" s="60" t="s">
        <v>185</v>
      </c>
      <c r="B108" s="54" t="s">
        <v>113</v>
      </c>
      <c r="C108" s="86">
        <f>[7]С4.3!E16</f>
        <v>0</v>
      </c>
    </row>
    <row r="109" spans="1:3" ht="25.5" x14ac:dyDescent="0.2">
      <c r="A109" s="60" t="s">
        <v>186</v>
      </c>
      <c r="B109" s="54" t="s">
        <v>187</v>
      </c>
      <c r="C109" s="35">
        <f>[7]С4.3!E17</f>
        <v>14.68</v>
      </c>
    </row>
    <row r="110" spans="1:3" ht="38.25" x14ac:dyDescent="0.2">
      <c r="A110" s="60" t="s">
        <v>188</v>
      </c>
      <c r="B110" s="54" t="s">
        <v>125</v>
      </c>
      <c r="C110" s="86">
        <f>[7]С4.3!E18</f>
        <v>0</v>
      </c>
    </row>
    <row r="111" spans="1:3" x14ac:dyDescent="0.2">
      <c r="A111" s="60" t="s">
        <v>189</v>
      </c>
      <c r="B111" s="54" t="s">
        <v>190</v>
      </c>
      <c r="C111" s="35">
        <f>[7]С4.3!E19</f>
        <v>15.93</v>
      </c>
    </row>
    <row r="112" spans="1:3" x14ac:dyDescent="0.2">
      <c r="A112" s="60" t="s">
        <v>191</v>
      </c>
      <c r="B112" s="59" t="s">
        <v>192</v>
      </c>
      <c r="C112" s="35">
        <f>[7]С4.3!E11</f>
        <v>1871</v>
      </c>
    </row>
    <row r="113" spans="1:3" x14ac:dyDescent="0.2">
      <c r="A113" s="60" t="s">
        <v>193</v>
      </c>
      <c r="B113" s="59" t="s">
        <v>194</v>
      </c>
      <c r="C113" s="53">
        <f>[7]С4.3!E12</f>
        <v>1636</v>
      </c>
    </row>
    <row r="114" spans="1:3" x14ac:dyDescent="0.2">
      <c r="A114" s="60" t="s">
        <v>195</v>
      </c>
      <c r="B114" s="59" t="s">
        <v>196</v>
      </c>
      <c r="C114" s="53">
        <f>[7]С4.3!E13</f>
        <v>204</v>
      </c>
    </row>
    <row r="115" spans="1:3" ht="30" x14ac:dyDescent="0.2">
      <c r="A115" s="60" t="s">
        <v>197</v>
      </c>
      <c r="B115" s="34" t="s">
        <v>305</v>
      </c>
      <c r="C115" s="35">
        <f>[7]С4!F27</f>
        <v>1184.3870095996429</v>
      </c>
    </row>
    <row r="116" spans="1:3" ht="25.5" x14ac:dyDescent="0.2">
      <c r="A116" s="60" t="s">
        <v>199</v>
      </c>
      <c r="B116" s="54" t="s">
        <v>200</v>
      </c>
      <c r="C116" s="35">
        <f>[7]С4!F28</f>
        <v>909.66744208881937</v>
      </c>
    </row>
    <row r="117" spans="1:3" ht="42.75" x14ac:dyDescent="0.2">
      <c r="A117" s="60" t="s">
        <v>201</v>
      </c>
      <c r="B117" s="54" t="s">
        <v>306</v>
      </c>
      <c r="C117" s="35">
        <f>[7]С4!F29</f>
        <v>274.71956751082348</v>
      </c>
    </row>
    <row r="118" spans="1:3" ht="30" x14ac:dyDescent="0.2">
      <c r="A118" s="60" t="s">
        <v>203</v>
      </c>
      <c r="B118" s="40" t="s">
        <v>307</v>
      </c>
      <c r="C118" s="35">
        <f>[7]С4!F30</f>
        <v>2993.3326346806743</v>
      </c>
    </row>
    <row r="119" spans="1:3" ht="42.75" x14ac:dyDescent="0.2">
      <c r="A119" s="60" t="s">
        <v>205</v>
      </c>
      <c r="B119" s="87" t="s">
        <v>308</v>
      </c>
      <c r="C119" s="35">
        <f>[7]С4!F33</f>
        <v>1812.8020023806164</v>
      </c>
    </row>
    <row r="120" spans="1:3" ht="30" x14ac:dyDescent="0.2">
      <c r="A120" s="60" t="s">
        <v>207</v>
      </c>
      <c r="B120" s="88" t="s">
        <v>309</v>
      </c>
      <c r="C120" s="35">
        <f>[7]С4!F35</f>
        <v>18.902267999999999</v>
      </c>
    </row>
    <row r="121" spans="1:3" ht="14.25" x14ac:dyDescent="0.2">
      <c r="A121" s="60" t="s">
        <v>209</v>
      </c>
      <c r="B121" s="57" t="s">
        <v>310</v>
      </c>
      <c r="C121" s="35">
        <f>[7]С4!F36</f>
        <v>14319.9</v>
      </c>
    </row>
    <row r="122" spans="1:3" ht="28.5" thickBot="1" x14ac:dyDescent="0.25">
      <c r="A122" s="73" t="s">
        <v>211</v>
      </c>
      <c r="B122" s="89" t="s">
        <v>311</v>
      </c>
      <c r="C122" s="84">
        <f>[7]С4!F37</f>
        <v>1.32</v>
      </c>
    </row>
    <row r="123" spans="1:3" s="90" customFormat="1" ht="13.5" thickBot="1" x14ac:dyDescent="0.25">
      <c r="A123" s="48"/>
      <c r="B123" s="76"/>
      <c r="C123" s="15"/>
    </row>
    <row r="124" spans="1:3" s="64" customFormat="1" ht="30" customHeight="1" x14ac:dyDescent="0.2">
      <c r="A124" s="77" t="s">
        <v>213</v>
      </c>
      <c r="B124" s="119" t="s">
        <v>214</v>
      </c>
      <c r="C124" s="119"/>
    </row>
    <row r="125" spans="1:3" ht="16.5" thickBot="1" x14ac:dyDescent="0.25">
      <c r="A125" s="27" t="s">
        <v>215</v>
      </c>
      <c r="B125" s="91" t="s">
        <v>312</v>
      </c>
      <c r="C125" s="84">
        <f>[7]С5!F17</f>
        <v>0.02</v>
      </c>
    </row>
    <row r="126" spans="1:3" s="90" customFormat="1" ht="13.5" thickBot="1" x14ac:dyDescent="0.25">
      <c r="A126" s="48"/>
      <c r="B126" s="76"/>
      <c r="C126" s="15"/>
    </row>
    <row r="127" spans="1:3" ht="42.75" customHeight="1" x14ac:dyDescent="0.2">
      <c r="A127" s="85" t="s">
        <v>217</v>
      </c>
      <c r="B127" s="120" t="s">
        <v>218</v>
      </c>
      <c r="C127" s="120"/>
    </row>
    <row r="128" spans="1:3" ht="68.25" x14ac:dyDescent="0.2">
      <c r="A128" s="60" t="s">
        <v>219</v>
      </c>
      <c r="B128" s="92" t="s">
        <v>313</v>
      </c>
      <c r="C128" s="35" t="s">
        <v>34</v>
      </c>
    </row>
    <row r="129" spans="1:3" ht="42.75" hidden="1" x14ac:dyDescent="0.2">
      <c r="A129" s="60" t="s">
        <v>221</v>
      </c>
      <c r="B129" s="87" t="s">
        <v>314</v>
      </c>
      <c r="C129" s="93"/>
    </row>
    <row r="130" spans="1:3" ht="69" thickBot="1" x14ac:dyDescent="0.25">
      <c r="A130" s="73" t="s">
        <v>223</v>
      </c>
      <c r="B130" s="94" t="s">
        <v>315</v>
      </c>
      <c r="C130" s="95" t="s">
        <v>34</v>
      </c>
    </row>
    <row r="131" spans="1:3" ht="62.25" hidden="1" customHeight="1" x14ac:dyDescent="0.2">
      <c r="A131" s="96" t="s">
        <v>225</v>
      </c>
      <c r="B131" s="97" t="s">
        <v>316</v>
      </c>
      <c r="C131" s="98"/>
    </row>
    <row r="132" spans="1:3" ht="68.25" hidden="1" x14ac:dyDescent="0.2">
      <c r="A132" s="60" t="s">
        <v>227</v>
      </c>
      <c r="B132" s="87" t="s">
        <v>317</v>
      </c>
      <c r="C132" s="36"/>
    </row>
    <row r="133" spans="1:3" ht="69" hidden="1" thickBot="1" x14ac:dyDescent="0.25">
      <c r="A133" s="73" t="s">
        <v>229</v>
      </c>
      <c r="B133" s="99" t="s">
        <v>318</v>
      </c>
      <c r="C133" s="75"/>
    </row>
    <row r="134" spans="1:3" s="90" customFormat="1" ht="13.5" thickBot="1" x14ac:dyDescent="0.25">
      <c r="A134" s="48"/>
      <c r="B134" s="76"/>
      <c r="C134" s="15"/>
    </row>
    <row r="135" spans="1:3" ht="26.25" customHeight="1" x14ac:dyDescent="0.2">
      <c r="A135" s="85" t="s">
        <v>231</v>
      </c>
      <c r="B135" s="100" t="s">
        <v>319</v>
      </c>
      <c r="C135" s="101">
        <f>[7]С2!F37</f>
        <v>20.818139999999996</v>
      </c>
    </row>
    <row r="136" spans="1:3" ht="14.25" x14ac:dyDescent="0.2">
      <c r="A136" s="60" t="s">
        <v>233</v>
      </c>
      <c r="B136" s="102" t="s">
        <v>320</v>
      </c>
      <c r="C136" s="35">
        <f>[7]С2!F38</f>
        <v>7</v>
      </c>
    </row>
    <row r="137" spans="1:3" ht="17.25" x14ac:dyDescent="0.2">
      <c r="A137" s="60" t="s">
        <v>235</v>
      </c>
      <c r="B137" s="102" t="s">
        <v>321</v>
      </c>
      <c r="C137" s="35">
        <f>[7]С2!F40</f>
        <v>0.97</v>
      </c>
    </row>
    <row r="138" spans="1:3" ht="15" thickBot="1" x14ac:dyDescent="0.25">
      <c r="A138" s="73" t="s">
        <v>237</v>
      </c>
      <c r="B138" s="103" t="s">
        <v>322</v>
      </c>
      <c r="C138" s="47">
        <f>[7]С2!F42</f>
        <v>0.35</v>
      </c>
    </row>
    <row r="139" spans="1:3" s="90" customFormat="1" ht="13.5" thickBot="1" x14ac:dyDescent="0.25">
      <c r="A139" s="48"/>
      <c r="B139" s="76"/>
      <c r="C139" s="15"/>
    </row>
    <row r="140" spans="1:3" ht="30" x14ac:dyDescent="0.2">
      <c r="A140" s="85" t="s">
        <v>238</v>
      </c>
      <c r="B140" s="104" t="s">
        <v>323</v>
      </c>
      <c r="C140" s="105">
        <f>[7]С2!F35</f>
        <v>1.6598760876745948</v>
      </c>
    </row>
    <row r="141" spans="1:3" ht="22.7" customHeight="1" thickBot="1" x14ac:dyDescent="0.25">
      <c r="A141" s="73" t="s">
        <v>240</v>
      </c>
      <c r="B141" s="121" t="s">
        <v>324</v>
      </c>
      <c r="C141" s="121"/>
    </row>
    <row r="142" spans="1:3" ht="13.5" thickBot="1" x14ac:dyDescent="0.25">
      <c r="A142" s="107"/>
      <c r="B142" s="108" t="s">
        <v>242</v>
      </c>
      <c r="C142" s="109"/>
    </row>
    <row r="143" spans="1:3" x14ac:dyDescent="0.2">
      <c r="A143" s="107"/>
      <c r="B143" s="110">
        <v>2020</v>
      </c>
      <c r="C143" s="111">
        <f>[7]С2.5!$E$11</f>
        <v>-2.9000000000000001E-2</v>
      </c>
    </row>
    <row r="144" spans="1:3" x14ac:dyDescent="0.2">
      <c r="A144" s="107"/>
      <c r="B144" s="112">
        <f>B143+1</f>
        <v>2021</v>
      </c>
      <c r="C144" s="113">
        <f>[7]С2.5!$F$11</f>
        <v>0.245</v>
      </c>
    </row>
    <row r="145" spans="1:3" x14ac:dyDescent="0.2">
      <c r="A145" s="107"/>
      <c r="B145" s="112">
        <f t="shared" ref="B145:B208" si="0">B144+1</f>
        <v>2022</v>
      </c>
      <c r="C145" s="113">
        <f>[7]С2.5!$G$11</f>
        <v>0.114</v>
      </c>
    </row>
    <row r="146" spans="1:3" ht="13.5" thickBot="1" x14ac:dyDescent="0.25">
      <c r="A146" s="107"/>
      <c r="B146" s="114">
        <f t="shared" si="0"/>
        <v>2023</v>
      </c>
      <c r="C146" s="115">
        <f>[7]С2.5!$H$11</f>
        <v>0.04</v>
      </c>
    </row>
    <row r="147" spans="1:3" x14ac:dyDescent="0.2">
      <c r="A147" s="107"/>
      <c r="B147" s="116">
        <f t="shared" si="0"/>
        <v>2024</v>
      </c>
      <c r="C147" s="117">
        <f>[7]С2.5!$I$11</f>
        <v>0.11700000000000001</v>
      </c>
    </row>
    <row r="148" spans="1:3" x14ac:dyDescent="0.2">
      <c r="A148" s="107"/>
      <c r="B148" s="112">
        <f t="shared" si="0"/>
        <v>2025</v>
      </c>
      <c r="C148" s="113">
        <f>[7]С2.5!$J$11</f>
        <v>6.0999999999999999E-2</v>
      </c>
    </row>
    <row r="149" spans="1:3" hidden="1" x14ac:dyDescent="0.2">
      <c r="A149" s="107"/>
      <c r="B149" s="112">
        <f t="shared" si="0"/>
        <v>2026</v>
      </c>
      <c r="C149" s="113">
        <f>[7]С2.5!$K$11</f>
        <v>3.5813361771260002E-2</v>
      </c>
    </row>
    <row r="150" spans="1:3" hidden="1" x14ac:dyDescent="0.2">
      <c r="A150" s="107"/>
      <c r="B150" s="112">
        <f t="shared" si="0"/>
        <v>2027</v>
      </c>
      <c r="C150" s="113">
        <f>[7]С2.5!$L$11</f>
        <v>3.2682303599220003E-2</v>
      </c>
    </row>
    <row r="151" spans="1:3" hidden="1" x14ac:dyDescent="0.2">
      <c r="A151" s="107"/>
      <c r="B151" s="112">
        <f t="shared" si="0"/>
        <v>2028</v>
      </c>
      <c r="C151" s="113">
        <f>[7]С2.5!$M$11</f>
        <v>0</v>
      </c>
    </row>
    <row r="152" spans="1:3" hidden="1" x14ac:dyDescent="0.2">
      <c r="A152" s="107"/>
      <c r="B152" s="112">
        <f t="shared" si="0"/>
        <v>2029</v>
      </c>
      <c r="C152" s="113">
        <f>[7]С2.5!$N$11</f>
        <v>0</v>
      </c>
    </row>
    <row r="153" spans="1:3" hidden="1" x14ac:dyDescent="0.2">
      <c r="A153" s="107"/>
      <c r="B153" s="112">
        <f t="shared" si="0"/>
        <v>2030</v>
      </c>
      <c r="C153" s="113">
        <f>[7]С2.5!$O$11</f>
        <v>0</v>
      </c>
    </row>
    <row r="154" spans="1:3" hidden="1" x14ac:dyDescent="0.2">
      <c r="A154" s="107"/>
      <c r="B154" s="112">
        <f t="shared" si="0"/>
        <v>2031</v>
      </c>
      <c r="C154" s="113">
        <f>[7]С2.5!$P$11</f>
        <v>0</v>
      </c>
    </row>
    <row r="155" spans="1:3" hidden="1" x14ac:dyDescent="0.2">
      <c r="A155" s="90"/>
      <c r="B155" s="112">
        <f t="shared" si="0"/>
        <v>2032</v>
      </c>
      <c r="C155" s="113">
        <f>[7]С2.5!$Q$11</f>
        <v>0</v>
      </c>
    </row>
    <row r="156" spans="1:3" hidden="1" x14ac:dyDescent="0.2">
      <c r="A156" s="90"/>
      <c r="B156" s="112">
        <f t="shared" si="0"/>
        <v>2033</v>
      </c>
      <c r="C156" s="113">
        <f>[7]С2.5!$R$11</f>
        <v>0</v>
      </c>
    </row>
    <row r="157" spans="1:3" hidden="1" x14ac:dyDescent="0.2">
      <c r="B157" s="112">
        <f t="shared" si="0"/>
        <v>2034</v>
      </c>
      <c r="C157" s="113">
        <f>[7]С2.5!$S$11</f>
        <v>0</v>
      </c>
    </row>
    <row r="158" spans="1:3" hidden="1" x14ac:dyDescent="0.2">
      <c r="B158" s="112">
        <f t="shared" si="0"/>
        <v>2035</v>
      </c>
      <c r="C158" s="113">
        <f>[7]С2.5!$T$11</f>
        <v>0</v>
      </c>
    </row>
    <row r="159" spans="1:3" hidden="1" x14ac:dyDescent="0.2">
      <c r="B159" s="112">
        <f t="shared" si="0"/>
        <v>2036</v>
      </c>
      <c r="C159" s="113">
        <f>[7]С2.5!$U$11</f>
        <v>0</v>
      </c>
    </row>
    <row r="160" spans="1:3" hidden="1" x14ac:dyDescent="0.2">
      <c r="B160" s="112">
        <f t="shared" si="0"/>
        <v>2037</v>
      </c>
      <c r="C160" s="113">
        <f>[7]С2.5!$V$11</f>
        <v>0</v>
      </c>
    </row>
    <row r="161" spans="2:3" hidden="1" x14ac:dyDescent="0.2">
      <c r="B161" s="112">
        <f t="shared" si="0"/>
        <v>2038</v>
      </c>
      <c r="C161" s="113">
        <f>[7]С2.5!$W$11</f>
        <v>0</v>
      </c>
    </row>
    <row r="162" spans="2:3" hidden="1" x14ac:dyDescent="0.2">
      <c r="B162" s="112">
        <f t="shared" si="0"/>
        <v>2039</v>
      </c>
      <c r="C162" s="113">
        <f>[7]С2.5!$X$11</f>
        <v>0</v>
      </c>
    </row>
    <row r="163" spans="2:3" hidden="1" x14ac:dyDescent="0.2">
      <c r="B163" s="112">
        <f t="shared" si="0"/>
        <v>2040</v>
      </c>
      <c r="C163" s="113">
        <f>[7]С2.5!$Y$11</f>
        <v>0</v>
      </c>
    </row>
    <row r="164" spans="2:3" hidden="1" x14ac:dyDescent="0.2">
      <c r="B164" s="112">
        <f t="shared" si="0"/>
        <v>2041</v>
      </c>
      <c r="C164" s="113">
        <f>[7]С2.5!$Z$11</f>
        <v>0</v>
      </c>
    </row>
    <row r="165" spans="2:3" hidden="1" x14ac:dyDescent="0.2">
      <c r="B165" s="112">
        <f t="shared" si="0"/>
        <v>2042</v>
      </c>
      <c r="C165" s="113">
        <f>[7]С2.5!$AA$11</f>
        <v>0</v>
      </c>
    </row>
    <row r="166" spans="2:3" hidden="1" x14ac:dyDescent="0.2">
      <c r="B166" s="112">
        <f t="shared" si="0"/>
        <v>2043</v>
      </c>
      <c r="C166" s="113">
        <f>[7]С2.5!$AB$11</f>
        <v>0</v>
      </c>
    </row>
    <row r="167" spans="2:3" hidden="1" x14ac:dyDescent="0.2">
      <c r="B167" s="112">
        <f t="shared" si="0"/>
        <v>2044</v>
      </c>
      <c r="C167" s="113">
        <f>[7]С2.5!$AC$11</f>
        <v>0</v>
      </c>
    </row>
    <row r="168" spans="2:3" hidden="1" x14ac:dyDescent="0.2">
      <c r="B168" s="112">
        <f t="shared" si="0"/>
        <v>2045</v>
      </c>
      <c r="C168" s="113">
        <f>[7]С2.5!$AD$11</f>
        <v>0</v>
      </c>
    </row>
    <row r="169" spans="2:3" hidden="1" x14ac:dyDescent="0.2">
      <c r="B169" s="112">
        <f t="shared" si="0"/>
        <v>2046</v>
      </c>
      <c r="C169" s="113">
        <f>[7]С2.5!$AE$11</f>
        <v>0</v>
      </c>
    </row>
    <row r="170" spans="2:3" hidden="1" x14ac:dyDescent="0.2">
      <c r="B170" s="112">
        <f t="shared" si="0"/>
        <v>2047</v>
      </c>
      <c r="C170" s="113">
        <f>[7]С2.5!$AF$11</f>
        <v>0</v>
      </c>
    </row>
    <row r="171" spans="2:3" hidden="1" x14ac:dyDescent="0.2">
      <c r="B171" s="112">
        <f t="shared" si="0"/>
        <v>2048</v>
      </c>
      <c r="C171" s="113">
        <f>[7]С2.5!$AG$11</f>
        <v>0</v>
      </c>
    </row>
    <row r="172" spans="2:3" hidden="1" x14ac:dyDescent="0.2">
      <c r="B172" s="112">
        <f t="shared" si="0"/>
        <v>2049</v>
      </c>
      <c r="C172" s="113">
        <f>[7]С2.5!$AH$11</f>
        <v>0</v>
      </c>
    </row>
    <row r="173" spans="2:3" hidden="1" x14ac:dyDescent="0.2">
      <c r="B173" s="112">
        <f t="shared" si="0"/>
        <v>2050</v>
      </c>
      <c r="C173" s="113">
        <f>[7]С2.5!$AI$11</f>
        <v>0</v>
      </c>
    </row>
    <row r="174" spans="2:3" hidden="1" x14ac:dyDescent="0.2">
      <c r="B174" s="112">
        <f t="shared" si="0"/>
        <v>2051</v>
      </c>
      <c r="C174" s="113">
        <f>[7]С2.5!$AJ$11</f>
        <v>0</v>
      </c>
    </row>
    <row r="175" spans="2:3" hidden="1" x14ac:dyDescent="0.2">
      <c r="B175" s="112">
        <f t="shared" si="0"/>
        <v>2052</v>
      </c>
      <c r="C175" s="113">
        <f>[7]С2.5!$AK$11</f>
        <v>0</v>
      </c>
    </row>
    <row r="176" spans="2:3" hidden="1" x14ac:dyDescent="0.2">
      <c r="B176" s="112">
        <f t="shared" si="0"/>
        <v>2053</v>
      </c>
      <c r="C176" s="113">
        <f>[7]С2.5!$AL$11</f>
        <v>0</v>
      </c>
    </row>
    <row r="177" spans="2:3" hidden="1" x14ac:dyDescent="0.2">
      <c r="B177" s="112">
        <f t="shared" si="0"/>
        <v>2054</v>
      </c>
      <c r="C177" s="113">
        <f>[7]С2.5!$AM$11</f>
        <v>0</v>
      </c>
    </row>
    <row r="178" spans="2:3" hidden="1" x14ac:dyDescent="0.2">
      <c r="B178" s="112">
        <f t="shared" si="0"/>
        <v>2055</v>
      </c>
      <c r="C178" s="113">
        <f>[7]С2.5!$AN$11</f>
        <v>0</v>
      </c>
    </row>
    <row r="179" spans="2:3" hidden="1" x14ac:dyDescent="0.2">
      <c r="B179" s="112">
        <f t="shared" si="0"/>
        <v>2056</v>
      </c>
      <c r="C179" s="113">
        <f>[7]С2.5!$AO$11</f>
        <v>0</v>
      </c>
    </row>
    <row r="180" spans="2:3" hidden="1" x14ac:dyDescent="0.2">
      <c r="B180" s="112">
        <f t="shared" si="0"/>
        <v>2057</v>
      </c>
      <c r="C180" s="113">
        <f>[7]С2.5!$AP$11</f>
        <v>0</v>
      </c>
    </row>
    <row r="181" spans="2:3" hidden="1" x14ac:dyDescent="0.2">
      <c r="B181" s="112">
        <f t="shared" si="0"/>
        <v>2058</v>
      </c>
      <c r="C181" s="113">
        <f>[7]С2.5!$AQ$11</f>
        <v>0</v>
      </c>
    </row>
    <row r="182" spans="2:3" hidden="1" x14ac:dyDescent="0.2">
      <c r="B182" s="112">
        <f t="shared" si="0"/>
        <v>2059</v>
      </c>
      <c r="C182" s="113">
        <f>[7]С2.5!$AR$11</f>
        <v>0</v>
      </c>
    </row>
    <row r="183" spans="2:3" hidden="1" x14ac:dyDescent="0.2">
      <c r="B183" s="112">
        <f t="shared" si="0"/>
        <v>2060</v>
      </c>
      <c r="C183" s="113">
        <f>[7]С2.5!$AS$11</f>
        <v>0</v>
      </c>
    </row>
    <row r="184" spans="2:3" hidden="1" x14ac:dyDescent="0.2">
      <c r="B184" s="112">
        <f t="shared" si="0"/>
        <v>2061</v>
      </c>
      <c r="C184" s="113">
        <f>[7]С2.5!$AT$11</f>
        <v>0</v>
      </c>
    </row>
    <row r="185" spans="2:3" hidden="1" x14ac:dyDescent="0.2">
      <c r="B185" s="112">
        <f t="shared" si="0"/>
        <v>2062</v>
      </c>
      <c r="C185" s="113">
        <f>[7]С2.5!$AU$11</f>
        <v>0</v>
      </c>
    </row>
    <row r="186" spans="2:3" hidden="1" x14ac:dyDescent="0.2">
      <c r="B186" s="112">
        <f t="shared" si="0"/>
        <v>2063</v>
      </c>
      <c r="C186" s="113">
        <f>[7]С2.5!$AV$11</f>
        <v>0</v>
      </c>
    </row>
    <row r="187" spans="2:3" hidden="1" x14ac:dyDescent="0.2">
      <c r="B187" s="112">
        <f t="shared" si="0"/>
        <v>2064</v>
      </c>
      <c r="C187" s="113">
        <f>[7]С2.5!$AW$11</f>
        <v>0</v>
      </c>
    </row>
    <row r="188" spans="2:3" hidden="1" x14ac:dyDescent="0.2">
      <c r="B188" s="112">
        <f t="shared" si="0"/>
        <v>2065</v>
      </c>
      <c r="C188" s="113">
        <f>[7]С2.5!$AX$11</f>
        <v>0</v>
      </c>
    </row>
    <row r="189" spans="2:3" hidden="1" x14ac:dyDescent="0.2">
      <c r="B189" s="112">
        <f t="shared" si="0"/>
        <v>2066</v>
      </c>
      <c r="C189" s="113">
        <f>[7]С2.5!$AY$11</f>
        <v>0</v>
      </c>
    </row>
    <row r="190" spans="2:3" hidden="1" x14ac:dyDescent="0.2">
      <c r="B190" s="112">
        <f t="shared" si="0"/>
        <v>2067</v>
      </c>
      <c r="C190" s="113">
        <f>[7]С2.5!$AZ$11</f>
        <v>0</v>
      </c>
    </row>
    <row r="191" spans="2:3" hidden="1" x14ac:dyDescent="0.2">
      <c r="B191" s="112">
        <f t="shared" si="0"/>
        <v>2068</v>
      </c>
      <c r="C191" s="113">
        <f>[7]С2.5!$BA$11</f>
        <v>0</v>
      </c>
    </row>
    <row r="192" spans="2:3" hidden="1" x14ac:dyDescent="0.2">
      <c r="B192" s="112">
        <f t="shared" si="0"/>
        <v>2069</v>
      </c>
      <c r="C192" s="113">
        <f>[7]С2.5!$BB$11</f>
        <v>0</v>
      </c>
    </row>
    <row r="193" spans="2:3" hidden="1" x14ac:dyDescent="0.2">
      <c r="B193" s="112">
        <f t="shared" si="0"/>
        <v>2070</v>
      </c>
      <c r="C193" s="113">
        <f>[7]С2.5!$BC$11</f>
        <v>0</v>
      </c>
    </row>
    <row r="194" spans="2:3" hidden="1" x14ac:dyDescent="0.2">
      <c r="B194" s="112">
        <f t="shared" si="0"/>
        <v>2071</v>
      </c>
      <c r="C194" s="113">
        <f>[7]С2.5!$BD$11</f>
        <v>0</v>
      </c>
    </row>
    <row r="195" spans="2:3" hidden="1" x14ac:dyDescent="0.2">
      <c r="B195" s="112">
        <f t="shared" si="0"/>
        <v>2072</v>
      </c>
      <c r="C195" s="113">
        <f>[7]С2.5!$BE$11</f>
        <v>0</v>
      </c>
    </row>
    <row r="196" spans="2:3" hidden="1" x14ac:dyDescent="0.2">
      <c r="B196" s="112">
        <f t="shared" si="0"/>
        <v>2073</v>
      </c>
      <c r="C196" s="113">
        <f>[7]С2.5!$BF$11</f>
        <v>0</v>
      </c>
    </row>
    <row r="197" spans="2:3" hidden="1" x14ac:dyDescent="0.2">
      <c r="B197" s="112">
        <f t="shared" si="0"/>
        <v>2074</v>
      </c>
      <c r="C197" s="113">
        <f>[7]С2.5!$BG$11</f>
        <v>0</v>
      </c>
    </row>
    <row r="198" spans="2:3" hidden="1" x14ac:dyDescent="0.2">
      <c r="B198" s="112">
        <f t="shared" si="0"/>
        <v>2075</v>
      </c>
      <c r="C198" s="113">
        <f>[7]С2.5!$BH$11</f>
        <v>0</v>
      </c>
    </row>
    <row r="199" spans="2:3" hidden="1" x14ac:dyDescent="0.2">
      <c r="B199" s="112">
        <f t="shared" si="0"/>
        <v>2076</v>
      </c>
      <c r="C199" s="113">
        <f>[7]С2.5!$BI$11</f>
        <v>0</v>
      </c>
    </row>
    <row r="200" spans="2:3" hidden="1" x14ac:dyDescent="0.2">
      <c r="B200" s="112">
        <f t="shared" si="0"/>
        <v>2077</v>
      </c>
      <c r="C200" s="113">
        <f>[7]С2.5!$BJ$11</f>
        <v>0</v>
      </c>
    </row>
    <row r="201" spans="2:3" hidden="1" x14ac:dyDescent="0.2">
      <c r="B201" s="112">
        <f t="shared" si="0"/>
        <v>2078</v>
      </c>
      <c r="C201" s="113">
        <f>[7]С2.5!$BK$11</f>
        <v>0</v>
      </c>
    </row>
    <row r="202" spans="2:3" hidden="1" x14ac:dyDescent="0.2">
      <c r="B202" s="112">
        <f t="shared" si="0"/>
        <v>2079</v>
      </c>
      <c r="C202" s="113">
        <f>[7]С2.5!$BL$11</f>
        <v>0</v>
      </c>
    </row>
    <row r="203" spans="2:3" hidden="1" x14ac:dyDescent="0.2">
      <c r="B203" s="112">
        <f t="shared" si="0"/>
        <v>2080</v>
      </c>
      <c r="C203" s="113">
        <f>[7]С2.5!$BM$11</f>
        <v>0</v>
      </c>
    </row>
    <row r="204" spans="2:3" hidden="1" x14ac:dyDescent="0.2">
      <c r="B204" s="112">
        <f t="shared" si="0"/>
        <v>2081</v>
      </c>
      <c r="C204" s="113">
        <f>[7]С2.5!$BN$11</f>
        <v>0</v>
      </c>
    </row>
    <row r="205" spans="2:3" hidden="1" x14ac:dyDescent="0.2">
      <c r="B205" s="112">
        <f t="shared" si="0"/>
        <v>2082</v>
      </c>
      <c r="C205" s="113">
        <f>[7]С2.5!$BO$11</f>
        <v>0</v>
      </c>
    </row>
    <row r="206" spans="2:3" hidden="1" x14ac:dyDescent="0.2">
      <c r="B206" s="112">
        <f t="shared" si="0"/>
        <v>2083</v>
      </c>
      <c r="C206" s="113">
        <f>[7]С2.5!$BP$11</f>
        <v>0</v>
      </c>
    </row>
    <row r="207" spans="2:3" hidden="1" x14ac:dyDescent="0.2">
      <c r="B207" s="112">
        <f t="shared" si="0"/>
        <v>2084</v>
      </c>
      <c r="C207" s="113">
        <f>[7]С2.5!$BQ$11</f>
        <v>0</v>
      </c>
    </row>
    <row r="208" spans="2:3" hidden="1" x14ac:dyDescent="0.2">
      <c r="B208" s="112">
        <f t="shared" si="0"/>
        <v>2085</v>
      </c>
      <c r="C208" s="113">
        <f>[7]С2.5!$BR$11</f>
        <v>0</v>
      </c>
    </row>
    <row r="209" spans="2:3" hidden="1" x14ac:dyDescent="0.2">
      <c r="B209" s="112">
        <f t="shared" ref="B209:B223" si="1">B208+1</f>
        <v>2086</v>
      </c>
      <c r="C209" s="113">
        <f>[7]С2.5!$BS$11</f>
        <v>0</v>
      </c>
    </row>
    <row r="210" spans="2:3" hidden="1" x14ac:dyDescent="0.2">
      <c r="B210" s="112">
        <f t="shared" si="1"/>
        <v>2087</v>
      </c>
      <c r="C210" s="113">
        <f>[7]С2.5!$BT$11</f>
        <v>0</v>
      </c>
    </row>
    <row r="211" spans="2:3" hidden="1" x14ac:dyDescent="0.2">
      <c r="B211" s="112">
        <f t="shared" si="1"/>
        <v>2088</v>
      </c>
      <c r="C211" s="113">
        <f>[7]С2.5!$BU$11</f>
        <v>0</v>
      </c>
    </row>
    <row r="212" spans="2:3" hidden="1" x14ac:dyDescent="0.2">
      <c r="B212" s="112">
        <f t="shared" si="1"/>
        <v>2089</v>
      </c>
      <c r="C212" s="113">
        <f>[7]С2.5!$BV$11</f>
        <v>0</v>
      </c>
    </row>
    <row r="213" spans="2:3" hidden="1" x14ac:dyDescent="0.2">
      <c r="B213" s="112">
        <f t="shared" si="1"/>
        <v>2090</v>
      </c>
      <c r="C213" s="113">
        <f>[7]С2.5!$BW$11</f>
        <v>0</v>
      </c>
    </row>
    <row r="214" spans="2:3" hidden="1" x14ac:dyDescent="0.2">
      <c r="B214" s="112">
        <f t="shared" si="1"/>
        <v>2091</v>
      </c>
      <c r="C214" s="113">
        <f>[7]С2.5!$BX$11</f>
        <v>0</v>
      </c>
    </row>
    <row r="215" spans="2:3" hidden="1" x14ac:dyDescent="0.2">
      <c r="B215" s="112">
        <f t="shared" si="1"/>
        <v>2092</v>
      </c>
      <c r="C215" s="113">
        <f>[7]С2.5!$BY$11</f>
        <v>0</v>
      </c>
    </row>
    <row r="216" spans="2:3" hidden="1" x14ac:dyDescent="0.2">
      <c r="B216" s="112">
        <f t="shared" si="1"/>
        <v>2093</v>
      </c>
      <c r="C216" s="113">
        <f>[7]С2.5!$BZ$11</f>
        <v>0</v>
      </c>
    </row>
    <row r="217" spans="2:3" hidden="1" x14ac:dyDescent="0.2">
      <c r="B217" s="112">
        <f t="shared" si="1"/>
        <v>2094</v>
      </c>
      <c r="C217" s="113">
        <f>[7]С2.5!$CA$11</f>
        <v>0</v>
      </c>
    </row>
    <row r="218" spans="2:3" hidden="1" x14ac:dyDescent="0.2">
      <c r="B218" s="112">
        <f t="shared" si="1"/>
        <v>2095</v>
      </c>
      <c r="C218" s="113">
        <f>[7]С2.5!$CB$11</f>
        <v>0</v>
      </c>
    </row>
    <row r="219" spans="2:3" hidden="1" x14ac:dyDescent="0.2">
      <c r="B219" s="112">
        <f t="shared" si="1"/>
        <v>2096</v>
      </c>
      <c r="C219" s="113">
        <f>[7]С2.5!$CC$11</f>
        <v>0</v>
      </c>
    </row>
    <row r="220" spans="2:3" hidden="1" x14ac:dyDescent="0.2">
      <c r="B220" s="112">
        <f t="shared" si="1"/>
        <v>2097</v>
      </c>
      <c r="C220" s="113">
        <f>[7]С2.5!$CD$11</f>
        <v>0</v>
      </c>
    </row>
    <row r="221" spans="2:3" hidden="1" x14ac:dyDescent="0.2">
      <c r="B221" s="112">
        <f t="shared" si="1"/>
        <v>2098</v>
      </c>
      <c r="C221" s="113">
        <f>[7]С2.5!$CE$11</f>
        <v>0</v>
      </c>
    </row>
    <row r="222" spans="2:3" hidden="1" x14ac:dyDescent="0.2">
      <c r="B222" s="112">
        <f t="shared" si="1"/>
        <v>2099</v>
      </c>
      <c r="C222" s="113">
        <f>[7]С2.5!$CF$11</f>
        <v>0</v>
      </c>
    </row>
    <row r="223" spans="2:3" ht="13.5" hidden="1" thickBot="1" x14ac:dyDescent="0.25">
      <c r="B223" s="114">
        <f t="shared" si="1"/>
        <v>2100</v>
      </c>
      <c r="C223" s="115">
        <f>[7]С2.5!$CG$11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1" customWidth="1"/>
    <col min="2" max="2" width="100.5703125" style="1" customWidth="1"/>
    <col min="3" max="3" width="20.85546875" style="2"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tr">
        <f>[8]И1!D13</f>
        <v>Субъект Российской Федерации</v>
      </c>
      <c r="C4" s="10" t="str">
        <f>[8]И1!E13</f>
        <v>Новосибирская область</v>
      </c>
    </row>
    <row r="5" spans="1:3" ht="38.25" x14ac:dyDescent="0.2">
      <c r="A5" s="8"/>
      <c r="B5" s="9" t="str">
        <f>[8]И1!D14</f>
        <v>Тип муниципального образования (выберите из списка)</v>
      </c>
      <c r="C5" s="10" t="str">
        <f>[8]И1!E14</f>
        <v>село Федоровка, Северный муниципальный район</v>
      </c>
    </row>
    <row r="6" spans="1:3" x14ac:dyDescent="0.2">
      <c r="A6" s="8"/>
      <c r="B6" s="9" t="str">
        <f>IF([8]И1!E15="","",[8]И1!D15)</f>
        <v/>
      </c>
      <c r="C6" s="10" t="str">
        <f>IF([8]И1!E15="","",[8]И1!E15)</f>
        <v/>
      </c>
    </row>
    <row r="7" spans="1:3" x14ac:dyDescent="0.2">
      <c r="A7" s="8"/>
      <c r="B7" s="9" t="str">
        <f>[8]И1!D16</f>
        <v>Код ОКТМО</v>
      </c>
      <c r="C7" s="11" t="str">
        <f>[8]И1!E16</f>
        <v>50644428101</v>
      </c>
    </row>
    <row r="8" spans="1:3" x14ac:dyDescent="0.2">
      <c r="A8" s="8"/>
      <c r="B8" s="12" t="str">
        <f>[8]И1!D17</f>
        <v>Система теплоснабжения</v>
      </c>
      <c r="C8" s="13">
        <f>[8]И1!E17</f>
        <v>0</v>
      </c>
    </row>
    <row r="9" spans="1:3" x14ac:dyDescent="0.2">
      <c r="A9" s="8"/>
      <c r="B9" s="9" t="str">
        <f>[8]И1!D8</f>
        <v>Период регулирования (i)-й</v>
      </c>
      <c r="C9" s="14">
        <f>[8]И1!E8</f>
        <v>2025</v>
      </c>
    </row>
    <row r="10" spans="1:3" x14ac:dyDescent="0.2">
      <c r="A10" s="8"/>
      <c r="B10" s="9" t="str">
        <f>[8]И1!D9</f>
        <v>Период регулирования (i-1)-й</v>
      </c>
      <c r="C10" s="14">
        <f>[8]И1!E9</f>
        <v>2024</v>
      </c>
    </row>
    <row r="11" spans="1:3" x14ac:dyDescent="0.2">
      <c r="A11" s="8"/>
      <c r="B11" s="9" t="str">
        <f>[8]И1!D10</f>
        <v>Период регулирования (i-2)-й</v>
      </c>
      <c r="C11" s="14">
        <f>[8]И1!E10</f>
        <v>2023</v>
      </c>
    </row>
    <row r="12" spans="1:3" x14ac:dyDescent="0.2">
      <c r="A12" s="8"/>
      <c r="B12" s="9" t="str">
        <f>[8]И1!D11</f>
        <v>Базовый год (б)</v>
      </c>
      <c r="C12" s="14">
        <f>[8]И1!E11</f>
        <v>2019</v>
      </c>
    </row>
    <row r="13" spans="1:3" ht="38.25" x14ac:dyDescent="0.2">
      <c r="A13" s="8"/>
      <c r="B13" s="9" t="str">
        <f>[8]И1!D18</f>
        <v>Вид топлива, использование которого преобладает в системе теплоснабжения</v>
      </c>
      <c r="C13" s="15" t="str">
        <f>[8]С1.1!E13</f>
        <v>уголь (вид угля не указан в топливном балансе)</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f>SUM(C18:C22)</f>
        <v>5796.5545157449769</v>
      </c>
    </row>
    <row r="18" spans="1:3" ht="42.75" x14ac:dyDescent="0.2">
      <c r="A18" s="22" t="s">
        <v>22</v>
      </c>
      <c r="B18" s="25" t="s">
        <v>245</v>
      </c>
      <c r="C18" s="26">
        <f>[8]С1!F12</f>
        <v>1231.0004189894119</v>
      </c>
    </row>
    <row r="19" spans="1:3" ht="42.75" x14ac:dyDescent="0.2">
      <c r="A19" s="22" t="s">
        <v>24</v>
      </c>
      <c r="B19" s="25" t="s">
        <v>246</v>
      </c>
      <c r="C19" s="26">
        <f>[8]С2!F12</f>
        <v>3019.0060520578481</v>
      </c>
    </row>
    <row r="20" spans="1:3" ht="30" x14ac:dyDescent="0.2">
      <c r="A20" s="22" t="s">
        <v>26</v>
      </c>
      <c r="B20" s="25" t="s">
        <v>247</v>
      </c>
      <c r="C20" s="26">
        <f>[8]С3!F12</f>
        <v>903.581328618258</v>
      </c>
    </row>
    <row r="21" spans="1:3" ht="42.75" x14ac:dyDescent="0.2">
      <c r="A21" s="22" t="s">
        <v>28</v>
      </c>
      <c r="B21" s="25" t="s">
        <v>248</v>
      </c>
      <c r="C21" s="26">
        <f>[8]С4!F12</f>
        <v>529.30878439818514</v>
      </c>
    </row>
    <row r="22" spans="1:3" ht="30" x14ac:dyDescent="0.2">
      <c r="A22" s="22" t="s">
        <v>30</v>
      </c>
      <c r="B22" s="25" t="s">
        <v>249</v>
      </c>
      <c r="C22" s="26">
        <f>[8]С5!F12</f>
        <v>113.65793168127406</v>
      </c>
    </row>
    <row r="23" spans="1:3" ht="43.5" thickBot="1" x14ac:dyDescent="0.25">
      <c r="A23" s="27" t="s">
        <v>32</v>
      </c>
      <c r="B23" s="106" t="s">
        <v>250</v>
      </c>
      <c r="C23" s="29" t="str">
        <f>[8]С6!F12</f>
        <v>-</v>
      </c>
    </row>
    <row r="24" spans="1:3" ht="13.5" thickBot="1" x14ac:dyDescent="0.25">
      <c r="A24" s="4"/>
    </row>
    <row r="25" spans="1:3" x14ac:dyDescent="0.2">
      <c r="A25" s="16" t="s">
        <v>18</v>
      </c>
      <c r="B25" s="30" t="s">
        <v>19</v>
      </c>
      <c r="C25" s="31" t="s">
        <v>20</v>
      </c>
    </row>
    <row r="26" spans="1:3" x14ac:dyDescent="0.2">
      <c r="A26" s="19">
        <v>1</v>
      </c>
      <c r="B26" s="32">
        <v>2</v>
      </c>
      <c r="C26" s="33">
        <v>3</v>
      </c>
    </row>
    <row r="27" spans="1:3" ht="45.75" customHeight="1" x14ac:dyDescent="0.2">
      <c r="A27" s="22">
        <v>1</v>
      </c>
      <c r="B27" s="124" t="s">
        <v>35</v>
      </c>
      <c r="C27" s="124"/>
    </row>
    <row r="28" spans="1:3" x14ac:dyDescent="0.2">
      <c r="A28" s="22" t="s">
        <v>22</v>
      </c>
      <c r="B28" s="34" t="s">
        <v>36</v>
      </c>
      <c r="C28" s="35">
        <f>[8]С1.1!E16</f>
        <v>5100</v>
      </c>
    </row>
    <row r="29" spans="1:3" ht="42.75" x14ac:dyDescent="0.2">
      <c r="A29" s="22" t="s">
        <v>24</v>
      </c>
      <c r="B29" s="34" t="s">
        <v>251</v>
      </c>
      <c r="C29" s="35">
        <f>[8]С1.1!E27</f>
        <v>4352.1083333333336</v>
      </c>
    </row>
    <row r="30" spans="1:3" ht="17.25" x14ac:dyDescent="0.2">
      <c r="A30" s="22" t="s">
        <v>26</v>
      </c>
      <c r="B30" s="34" t="s">
        <v>252</v>
      </c>
      <c r="C30" s="36">
        <f>[8]С1.1!E19</f>
        <v>1.7000000000000001E-2</v>
      </c>
    </row>
    <row r="31" spans="1:3" ht="17.25" x14ac:dyDescent="0.2">
      <c r="A31" s="22" t="s">
        <v>28</v>
      </c>
      <c r="B31" s="34" t="s">
        <v>253</v>
      </c>
      <c r="C31" s="36">
        <f>[8]С1.1!E20</f>
        <v>5.8000000000000003E-2</v>
      </c>
    </row>
    <row r="32" spans="1:3" ht="30" x14ac:dyDescent="0.2">
      <c r="A32" s="22" t="s">
        <v>30</v>
      </c>
      <c r="B32" s="37" t="s">
        <v>254</v>
      </c>
      <c r="C32" s="38">
        <f>[8]С1!F13</f>
        <v>176.4</v>
      </c>
    </row>
    <row r="33" spans="1:3" x14ac:dyDescent="0.2">
      <c r="A33" s="22" t="s">
        <v>32</v>
      </c>
      <c r="B33" s="37" t="s">
        <v>41</v>
      </c>
      <c r="C33" s="39">
        <f>[8]С1!F16</f>
        <v>7000</v>
      </c>
    </row>
    <row r="34" spans="1:3" ht="14.25" x14ac:dyDescent="0.2">
      <c r="A34" s="22" t="s">
        <v>42</v>
      </c>
      <c r="B34" s="40" t="s">
        <v>255</v>
      </c>
      <c r="C34" s="41">
        <f>[8]С1!F17</f>
        <v>0.72857142857142854</v>
      </c>
    </row>
    <row r="35" spans="1:3" ht="15.75" x14ac:dyDescent="0.2">
      <c r="A35" s="42" t="s">
        <v>44</v>
      </c>
      <c r="B35" s="43" t="s">
        <v>256</v>
      </c>
      <c r="C35" s="41">
        <f>[8]С1!F20</f>
        <v>21.588411179999994</v>
      </c>
    </row>
    <row r="36" spans="1:3" ht="15.75" x14ac:dyDescent="0.2">
      <c r="A36" s="42" t="s">
        <v>46</v>
      </c>
      <c r="B36" s="44" t="s">
        <v>257</v>
      </c>
      <c r="C36" s="41">
        <f>[8]С1!F21</f>
        <v>20.818139999999996</v>
      </c>
    </row>
    <row r="37" spans="1:3" ht="14.25" x14ac:dyDescent="0.2">
      <c r="A37" s="42" t="s">
        <v>48</v>
      </c>
      <c r="B37" s="45" t="s">
        <v>258</v>
      </c>
      <c r="C37" s="41">
        <f>[8]С1!F22</f>
        <v>1.0369999999999999</v>
      </c>
    </row>
    <row r="38" spans="1:3" ht="53.25" thickBot="1" x14ac:dyDescent="0.25">
      <c r="A38" s="27" t="s">
        <v>50</v>
      </c>
      <c r="B38" s="46" t="s">
        <v>259</v>
      </c>
      <c r="C38" s="47">
        <f>[8]С1!F23</f>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tr">
        <f>[8]С2.1!E12</f>
        <v>V</v>
      </c>
    </row>
    <row r="42" spans="1:3" ht="25.5" x14ac:dyDescent="0.2">
      <c r="A42" s="22" t="s">
        <v>57</v>
      </c>
      <c r="B42" s="34" t="s">
        <v>58</v>
      </c>
      <c r="C42" s="52" t="str">
        <f>[8]С2.1!E13</f>
        <v>6 и менее баллов</v>
      </c>
    </row>
    <row r="43" spans="1:3" ht="25.5" x14ac:dyDescent="0.2">
      <c r="A43" s="22" t="s">
        <v>60</v>
      </c>
      <c r="B43" s="34" t="s">
        <v>61</v>
      </c>
      <c r="C43" s="52" t="str">
        <f>[8]С2.1!E14</f>
        <v>до 200</v>
      </c>
    </row>
    <row r="44" spans="1:3" ht="25.5" x14ac:dyDescent="0.2">
      <c r="A44" s="22" t="s">
        <v>63</v>
      </c>
      <c r="B44" s="34" t="s">
        <v>64</v>
      </c>
      <c r="C44" s="53" t="str">
        <f>[8]С2.1!E15</f>
        <v>нет</v>
      </c>
    </row>
    <row r="45" spans="1:3" ht="30" x14ac:dyDescent="0.2">
      <c r="A45" s="22" t="s">
        <v>66</v>
      </c>
      <c r="B45" s="34" t="s">
        <v>260</v>
      </c>
      <c r="C45" s="35">
        <f>[8]С2!F18</f>
        <v>38910.02669467502</v>
      </c>
    </row>
    <row r="46" spans="1:3" ht="30" x14ac:dyDescent="0.2">
      <c r="A46" s="22" t="s">
        <v>68</v>
      </c>
      <c r="B46" s="54" t="s">
        <v>261</v>
      </c>
      <c r="C46" s="35">
        <f>IF([8]С2!F19&gt;0,[8]С2!F19,[8]С2!F20)</f>
        <v>23441.524932855718</v>
      </c>
    </row>
    <row r="47" spans="1:3" ht="25.5" x14ac:dyDescent="0.2">
      <c r="A47" s="22" t="s">
        <v>70</v>
      </c>
      <c r="B47" s="55" t="s">
        <v>71</v>
      </c>
      <c r="C47" s="35">
        <f>[8]С2.1!E19</f>
        <v>-39</v>
      </c>
    </row>
    <row r="48" spans="1:3" ht="25.5" x14ac:dyDescent="0.2">
      <c r="A48" s="22" t="s">
        <v>72</v>
      </c>
      <c r="B48" s="55" t="s">
        <v>73</v>
      </c>
      <c r="C48" s="35" t="str">
        <f>[8]С2.1!E22</f>
        <v>нет</v>
      </c>
    </row>
    <row r="49" spans="1:3" ht="38.25" x14ac:dyDescent="0.2">
      <c r="A49" s="22" t="s">
        <v>74</v>
      </c>
      <c r="B49" s="56" t="s">
        <v>262</v>
      </c>
      <c r="C49" s="35">
        <f>[8]С2.2!E10</f>
        <v>1287</v>
      </c>
    </row>
    <row r="50" spans="1:3" ht="25.5" x14ac:dyDescent="0.2">
      <c r="A50" s="22" t="s">
        <v>76</v>
      </c>
      <c r="B50" s="57" t="s">
        <v>263</v>
      </c>
      <c r="C50" s="35">
        <f>[8]С2.2!E12</f>
        <v>5.97</v>
      </c>
    </row>
    <row r="51" spans="1:3" ht="52.5" x14ac:dyDescent="0.2">
      <c r="A51" s="22" t="s">
        <v>78</v>
      </c>
      <c r="B51" s="58" t="s">
        <v>264</v>
      </c>
      <c r="C51" s="35">
        <f>[8]С2.2!E13</f>
        <v>1</v>
      </c>
    </row>
    <row r="52" spans="1:3" ht="27.75" x14ac:dyDescent="0.2">
      <c r="A52" s="22" t="s">
        <v>80</v>
      </c>
      <c r="B52" s="57" t="s">
        <v>265</v>
      </c>
      <c r="C52" s="35">
        <f>[8]С2.2!E14</f>
        <v>12104</v>
      </c>
    </row>
    <row r="53" spans="1:3" ht="25.5" x14ac:dyDescent="0.2">
      <c r="A53" s="22" t="s">
        <v>82</v>
      </c>
      <c r="B53" s="58" t="s">
        <v>266</v>
      </c>
      <c r="C53" s="36">
        <f>[8]С2.2!E15</f>
        <v>4.8000000000000001E-2</v>
      </c>
    </row>
    <row r="54" spans="1:3" x14ac:dyDescent="0.2">
      <c r="A54" s="22" t="s">
        <v>84</v>
      </c>
      <c r="B54" s="58" t="s">
        <v>267</v>
      </c>
      <c r="C54" s="35">
        <f>[8]С2.2!E16</f>
        <v>1</v>
      </c>
    </row>
    <row r="55" spans="1:3" ht="15.75" x14ac:dyDescent="0.2">
      <c r="A55" s="22" t="s">
        <v>86</v>
      </c>
      <c r="B55" s="59" t="s">
        <v>268</v>
      </c>
      <c r="C55" s="35">
        <f>[8]С2!F21</f>
        <v>1</v>
      </c>
    </row>
    <row r="56" spans="1:3" ht="30" x14ac:dyDescent="0.2">
      <c r="A56" s="60" t="s">
        <v>88</v>
      </c>
      <c r="B56" s="34" t="s">
        <v>269</v>
      </c>
      <c r="C56" s="35">
        <f>[8]С2!F13</f>
        <v>201692.04967554673</v>
      </c>
    </row>
    <row r="57" spans="1:3" ht="30" x14ac:dyDescent="0.2">
      <c r="A57" s="60" t="s">
        <v>90</v>
      </c>
      <c r="B57" s="59" t="s">
        <v>270</v>
      </c>
      <c r="C57" s="35">
        <f>[8]С2!F14</f>
        <v>113455</v>
      </c>
    </row>
    <row r="58" spans="1:3" ht="15.75" x14ac:dyDescent="0.2">
      <c r="A58" s="60" t="s">
        <v>92</v>
      </c>
      <c r="B58" s="61" t="s">
        <v>271</v>
      </c>
      <c r="C58" s="41">
        <f>[8]С2!F15</f>
        <v>1.071</v>
      </c>
    </row>
    <row r="59" spans="1:3" ht="15.75" x14ac:dyDescent="0.2">
      <c r="A59" s="60" t="s">
        <v>94</v>
      </c>
      <c r="B59" s="61" t="s">
        <v>272</v>
      </c>
      <c r="C59" s="41">
        <f>[8]С2!F16</f>
        <v>1</v>
      </c>
    </row>
    <row r="60" spans="1:3" ht="17.25" x14ac:dyDescent="0.2">
      <c r="A60" s="60" t="s">
        <v>96</v>
      </c>
      <c r="B60" s="59" t="s">
        <v>273</v>
      </c>
      <c r="C60" s="35">
        <f>[8]С2!F17</f>
        <v>1</v>
      </c>
    </row>
    <row r="61" spans="1:3" s="64" customFormat="1" ht="14.25" x14ac:dyDescent="0.2">
      <c r="A61" s="60" t="s">
        <v>98</v>
      </c>
      <c r="B61" s="62" t="s">
        <v>274</v>
      </c>
      <c r="C61" s="63">
        <f>[8]С2!F33</f>
        <v>10</v>
      </c>
    </row>
    <row r="62" spans="1:3" ht="30" x14ac:dyDescent="0.2">
      <c r="A62" s="60" t="s">
        <v>100</v>
      </c>
      <c r="B62" s="65" t="s">
        <v>275</v>
      </c>
      <c r="C62" s="35">
        <f>[8]С2!F26</f>
        <v>933.15998692308699</v>
      </c>
    </row>
    <row r="63" spans="1:3" ht="17.25" x14ac:dyDescent="0.2">
      <c r="A63" s="60" t="s">
        <v>102</v>
      </c>
      <c r="B63" s="54" t="s">
        <v>276</v>
      </c>
      <c r="C63" s="35">
        <f>[8]С2!F27</f>
        <v>0.13385393699999998</v>
      </c>
    </row>
    <row r="64" spans="1:3" ht="17.25" x14ac:dyDescent="0.2">
      <c r="A64" s="60" t="s">
        <v>104</v>
      </c>
      <c r="B64" s="59" t="s">
        <v>277</v>
      </c>
      <c r="C64" s="63">
        <f>[8]С2!F28</f>
        <v>4200</v>
      </c>
    </row>
    <row r="65" spans="1:3" ht="42.75" x14ac:dyDescent="0.2">
      <c r="A65" s="60" t="s">
        <v>106</v>
      </c>
      <c r="B65" s="34" t="s">
        <v>278</v>
      </c>
      <c r="C65" s="35">
        <f>[8]С2!F22</f>
        <v>42890.921752741691</v>
      </c>
    </row>
    <row r="66" spans="1:3" ht="30" x14ac:dyDescent="0.2">
      <c r="A66" s="60" t="s">
        <v>108</v>
      </c>
      <c r="B66" s="61" t="s">
        <v>279</v>
      </c>
      <c r="C66" s="35">
        <f>[8]С2!F23</f>
        <v>1990</v>
      </c>
    </row>
    <row r="67" spans="1:3" ht="30" x14ac:dyDescent="0.2">
      <c r="A67" s="60" t="s">
        <v>110</v>
      </c>
      <c r="B67" s="54" t="s">
        <v>280</v>
      </c>
      <c r="C67" s="35">
        <f>[8]С2.1!E27</f>
        <v>14307.876789999998</v>
      </c>
    </row>
    <row r="68" spans="1:3" ht="38.25" x14ac:dyDescent="0.2">
      <c r="A68" s="60" t="s">
        <v>112</v>
      </c>
      <c r="B68" s="66" t="s">
        <v>113</v>
      </c>
      <c r="C68" s="53">
        <f>[8]С2.3!E21</f>
        <v>0</v>
      </c>
    </row>
    <row r="69" spans="1:3" ht="25.5" x14ac:dyDescent="0.2">
      <c r="A69" s="60" t="s">
        <v>114</v>
      </c>
      <c r="B69" s="67" t="s">
        <v>115</v>
      </c>
      <c r="C69" s="68">
        <f>[8]С2.3!E11</f>
        <v>9.89</v>
      </c>
    </row>
    <row r="70" spans="1:3" ht="25.5" x14ac:dyDescent="0.2">
      <c r="A70" s="60" t="s">
        <v>116</v>
      </c>
      <c r="B70" s="67" t="s">
        <v>117</v>
      </c>
      <c r="C70" s="63">
        <f>[8]С2.3!E13</f>
        <v>300</v>
      </c>
    </row>
    <row r="71" spans="1:3" ht="25.5" x14ac:dyDescent="0.2">
      <c r="A71" s="60" t="s">
        <v>118</v>
      </c>
      <c r="B71" s="66" t="s">
        <v>119</v>
      </c>
      <c r="C71" s="69">
        <f>IF([8]С2.3!E22&gt;0,[8]С2.3!E22,[8]С2.3!E14)</f>
        <v>61211</v>
      </c>
    </row>
    <row r="72" spans="1:3" ht="38.25" x14ac:dyDescent="0.2">
      <c r="A72" s="60" t="s">
        <v>120</v>
      </c>
      <c r="B72" s="66" t="s">
        <v>121</v>
      </c>
      <c r="C72" s="69">
        <f>IF([8]С2.3!E23&gt;0,[8]С2.3!E23,[8]С2.3!E15)</f>
        <v>45675</v>
      </c>
    </row>
    <row r="73" spans="1:3" ht="30" x14ac:dyDescent="0.2">
      <c r="A73" s="60" t="s">
        <v>122</v>
      </c>
      <c r="B73" s="54" t="s">
        <v>281</v>
      </c>
      <c r="C73" s="35">
        <f>[8]С2.1!E28</f>
        <v>9541.9567200000001</v>
      </c>
    </row>
    <row r="74" spans="1:3" ht="38.25" x14ac:dyDescent="0.2">
      <c r="A74" s="60" t="s">
        <v>124</v>
      </c>
      <c r="B74" s="66" t="s">
        <v>125</v>
      </c>
      <c r="C74" s="53">
        <f>[8]С2.3!E25</f>
        <v>0</v>
      </c>
    </row>
    <row r="75" spans="1:3" ht="25.5" x14ac:dyDescent="0.2">
      <c r="A75" s="60" t="s">
        <v>126</v>
      </c>
      <c r="B75" s="67" t="s">
        <v>127</v>
      </c>
      <c r="C75" s="68">
        <f>[8]С2.3!E12</f>
        <v>0.56000000000000005</v>
      </c>
    </row>
    <row r="76" spans="1:3" ht="25.5" x14ac:dyDescent="0.2">
      <c r="A76" s="60" t="s">
        <v>128</v>
      </c>
      <c r="B76" s="67" t="s">
        <v>117</v>
      </c>
      <c r="C76" s="63">
        <f>[8]С2.3!E13</f>
        <v>300</v>
      </c>
    </row>
    <row r="77" spans="1:3" ht="25.5" x14ac:dyDescent="0.2">
      <c r="A77" s="60" t="s">
        <v>129</v>
      </c>
      <c r="B77" s="70" t="s">
        <v>130</v>
      </c>
      <c r="C77" s="69">
        <f>IF([8]С2.3!E26&gt;0,[8]С2.3!E26,[8]С2.3!E16)</f>
        <v>65637</v>
      </c>
    </row>
    <row r="78" spans="1:3" ht="38.25" x14ac:dyDescent="0.2">
      <c r="A78" s="60" t="s">
        <v>131</v>
      </c>
      <c r="B78" s="70" t="s">
        <v>132</v>
      </c>
      <c r="C78" s="69">
        <f>IF([8]С2.3!E27&gt;0,[8]С2.3!E27,[8]С2.3!E17)</f>
        <v>31684</v>
      </c>
    </row>
    <row r="79" spans="1:3" ht="17.25" x14ac:dyDescent="0.2">
      <c r="A79" s="60" t="s">
        <v>133</v>
      </c>
      <c r="B79" s="34" t="s">
        <v>282</v>
      </c>
      <c r="C79" s="36">
        <f>[8]С2!F29</f>
        <v>0.17804631770487722</v>
      </c>
    </row>
    <row r="80" spans="1:3" ht="30" x14ac:dyDescent="0.2">
      <c r="A80" s="60" t="s">
        <v>135</v>
      </c>
      <c r="B80" s="54" t="s">
        <v>283</v>
      </c>
      <c r="C80" s="71">
        <f>[8]С2!F30</f>
        <v>0.1652189781021898</v>
      </c>
    </row>
    <row r="81" spans="1:3" ht="17.25" x14ac:dyDescent="0.2">
      <c r="A81" s="60" t="s">
        <v>137</v>
      </c>
      <c r="B81" s="72" t="s">
        <v>284</v>
      </c>
      <c r="C81" s="36">
        <f>[8]С2!F31</f>
        <v>0.13880000000000001</v>
      </c>
    </row>
    <row r="82" spans="1:3" s="64" customFormat="1" ht="18" thickBot="1" x14ac:dyDescent="0.25">
      <c r="A82" s="73" t="s">
        <v>139</v>
      </c>
      <c r="B82" s="74" t="s">
        <v>285</v>
      </c>
      <c r="C82" s="75">
        <f>[8]С2!F32</f>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30" x14ac:dyDescent="0.2">
      <c r="A85" s="78" t="s">
        <v>143</v>
      </c>
      <c r="B85" s="34" t="s">
        <v>286</v>
      </c>
      <c r="C85" s="35">
        <f>[8]С3!F14</f>
        <v>14650.185814796665</v>
      </c>
    </row>
    <row r="86" spans="1:3" s="64" customFormat="1" ht="42.75" x14ac:dyDescent="0.2">
      <c r="A86" s="78" t="s">
        <v>145</v>
      </c>
      <c r="B86" s="54" t="s">
        <v>287</v>
      </c>
      <c r="C86" s="79">
        <f>[8]С3!F15</f>
        <v>0.25</v>
      </c>
    </row>
    <row r="87" spans="1:3" s="64" customFormat="1" ht="14.25" x14ac:dyDescent="0.2">
      <c r="A87" s="78" t="s">
        <v>147</v>
      </c>
      <c r="B87" s="80" t="s">
        <v>288</v>
      </c>
      <c r="C87" s="63">
        <f>[8]С3!F18</f>
        <v>15</v>
      </c>
    </row>
    <row r="88" spans="1:3" s="64" customFormat="1" ht="17.25" x14ac:dyDescent="0.2">
      <c r="A88" s="78" t="s">
        <v>149</v>
      </c>
      <c r="B88" s="34" t="s">
        <v>289</v>
      </c>
      <c r="C88" s="35">
        <f>[8]С3!F19</f>
        <v>4157.8973058034635</v>
      </c>
    </row>
    <row r="89" spans="1:3" s="64" customFormat="1" ht="55.5" x14ac:dyDescent="0.2">
      <c r="A89" s="78" t="s">
        <v>151</v>
      </c>
      <c r="B89" s="54" t="s">
        <v>290</v>
      </c>
      <c r="C89" s="81">
        <f>[8]С3!F20</f>
        <v>2.1999999999999999E-2</v>
      </c>
    </row>
    <row r="90" spans="1:3" s="64" customFormat="1" ht="14.25" x14ac:dyDescent="0.2">
      <c r="A90" s="78" t="s">
        <v>153</v>
      </c>
      <c r="B90" s="59" t="s">
        <v>274</v>
      </c>
      <c r="C90" s="63">
        <f>[8]С3!F21</f>
        <v>10</v>
      </c>
    </row>
    <row r="91" spans="1:3" s="64" customFormat="1" ht="17.25" x14ac:dyDescent="0.2">
      <c r="A91" s="78" t="s">
        <v>154</v>
      </c>
      <c r="B91" s="34" t="s">
        <v>291</v>
      </c>
      <c r="C91" s="35">
        <f>[8]С3!F22</f>
        <v>2.7994799607692609</v>
      </c>
    </row>
    <row r="92" spans="1:3" s="64" customFormat="1" ht="55.5" x14ac:dyDescent="0.2">
      <c r="A92" s="78" t="s">
        <v>156</v>
      </c>
      <c r="B92" s="54" t="s">
        <v>292</v>
      </c>
      <c r="C92" s="81">
        <f>[8]С3!F23</f>
        <v>3.0000000000000001E-3</v>
      </c>
    </row>
    <row r="93" spans="1:3" s="64" customFormat="1" ht="27.75" thickBot="1" x14ac:dyDescent="0.25">
      <c r="A93" s="82" t="s">
        <v>158</v>
      </c>
      <c r="B93" s="83" t="s">
        <v>293</v>
      </c>
      <c r="C93" s="84">
        <f>[8]С3!F24</f>
        <v>933.15998692308699</v>
      </c>
    </row>
    <row r="94" spans="1:3" ht="13.5" thickBot="1" x14ac:dyDescent="0.25">
      <c r="A94" s="48"/>
      <c r="B94" s="76"/>
      <c r="C94" s="15"/>
    </row>
    <row r="95" spans="1:3" ht="30" customHeight="1" x14ac:dyDescent="0.2">
      <c r="A95" s="85" t="s">
        <v>159</v>
      </c>
      <c r="B95" s="119" t="s">
        <v>160</v>
      </c>
      <c r="C95" s="119"/>
    </row>
    <row r="96" spans="1:3" ht="30" x14ac:dyDescent="0.2">
      <c r="A96" s="60" t="s">
        <v>161</v>
      </c>
      <c r="B96" s="34" t="s">
        <v>294</v>
      </c>
      <c r="C96" s="35">
        <f>[8]С4!F16</f>
        <v>1652.5</v>
      </c>
    </row>
    <row r="97" spans="1:3" ht="30" x14ac:dyDescent="0.2">
      <c r="A97" s="60" t="s">
        <v>163</v>
      </c>
      <c r="B97" s="59" t="s">
        <v>295</v>
      </c>
      <c r="C97" s="35">
        <f>[8]С4!F17</f>
        <v>73547</v>
      </c>
    </row>
    <row r="98" spans="1:3" ht="17.25" x14ac:dyDescent="0.2">
      <c r="A98" s="60" t="s">
        <v>165</v>
      </c>
      <c r="B98" s="59" t="s">
        <v>296</v>
      </c>
      <c r="C98" s="41">
        <f>[8]С4!F18</f>
        <v>0.02</v>
      </c>
    </row>
    <row r="99" spans="1:3" ht="30" x14ac:dyDescent="0.2">
      <c r="A99" s="60" t="s">
        <v>167</v>
      </c>
      <c r="B99" s="59" t="s">
        <v>297</v>
      </c>
      <c r="C99" s="35">
        <f>[8]С4!F19</f>
        <v>12104</v>
      </c>
    </row>
    <row r="100" spans="1:3" ht="31.5" x14ac:dyDescent="0.2">
      <c r="A100" s="60" t="s">
        <v>169</v>
      </c>
      <c r="B100" s="59" t="s">
        <v>298</v>
      </c>
      <c r="C100" s="41">
        <f>[8]С4!F20</f>
        <v>1.4999999999999999E-2</v>
      </c>
    </row>
    <row r="101" spans="1:3" ht="30" x14ac:dyDescent="0.2">
      <c r="A101" s="60" t="s">
        <v>171</v>
      </c>
      <c r="B101" s="34" t="s">
        <v>299</v>
      </c>
      <c r="C101" s="35">
        <f>[8]С4!F21</f>
        <v>1933.1949342509995</v>
      </c>
    </row>
    <row r="102" spans="1:3" ht="24" customHeight="1" x14ac:dyDescent="0.2">
      <c r="A102" s="60" t="s">
        <v>173</v>
      </c>
      <c r="B102" s="54" t="s">
        <v>174</v>
      </c>
      <c r="C102" s="86">
        <f>IF([8]С4.2!F8="да",[8]С4.2!D21,[8]С4.2!D15)</f>
        <v>0</v>
      </c>
    </row>
    <row r="103" spans="1:3" ht="68.25" x14ac:dyDescent="0.2">
      <c r="A103" s="60" t="s">
        <v>175</v>
      </c>
      <c r="B103" s="54" t="s">
        <v>300</v>
      </c>
      <c r="C103" s="35">
        <f>[8]С4!F22</f>
        <v>3.6112641666666665</v>
      </c>
    </row>
    <row r="104" spans="1:3" ht="30" x14ac:dyDescent="0.2">
      <c r="A104" s="60" t="s">
        <v>177</v>
      </c>
      <c r="B104" s="59" t="s">
        <v>301</v>
      </c>
      <c r="C104" s="35">
        <f>[8]С4!F23</f>
        <v>180</v>
      </c>
    </row>
    <row r="105" spans="1:3" ht="14.25" x14ac:dyDescent="0.2">
      <c r="A105" s="60" t="s">
        <v>179</v>
      </c>
      <c r="B105" s="54" t="s">
        <v>302</v>
      </c>
      <c r="C105" s="35">
        <f>[8]С4!F24</f>
        <v>8497.1999999999989</v>
      </c>
    </row>
    <row r="106" spans="1:3" ht="14.25" x14ac:dyDescent="0.2">
      <c r="A106" s="60" t="s">
        <v>181</v>
      </c>
      <c r="B106" s="59" t="s">
        <v>303</v>
      </c>
      <c r="C106" s="41">
        <f>[8]С4!F25</f>
        <v>0.35</v>
      </c>
    </row>
    <row r="107" spans="1:3" ht="17.25" x14ac:dyDescent="0.2">
      <c r="A107" s="60" t="s">
        <v>183</v>
      </c>
      <c r="B107" s="34" t="s">
        <v>304</v>
      </c>
      <c r="C107" s="35">
        <f>[8]С4!F26</f>
        <v>64.657290000000003</v>
      </c>
    </row>
    <row r="108" spans="1:3" ht="25.5" x14ac:dyDescent="0.2">
      <c r="A108" s="60" t="s">
        <v>185</v>
      </c>
      <c r="B108" s="54" t="s">
        <v>113</v>
      </c>
      <c r="C108" s="86">
        <f>[8]С4.3!E16</f>
        <v>0</v>
      </c>
    </row>
    <row r="109" spans="1:3" ht="25.5" x14ac:dyDescent="0.2">
      <c r="A109" s="60" t="s">
        <v>186</v>
      </c>
      <c r="B109" s="54" t="s">
        <v>187</v>
      </c>
      <c r="C109" s="35">
        <f>[8]С4.3!E17</f>
        <v>17.510000000000002</v>
      </c>
    </row>
    <row r="110" spans="1:3" ht="38.25" x14ac:dyDescent="0.2">
      <c r="A110" s="60" t="s">
        <v>188</v>
      </c>
      <c r="B110" s="54" t="s">
        <v>125</v>
      </c>
      <c r="C110" s="86">
        <f>[8]С4.3!E18</f>
        <v>0</v>
      </c>
    </row>
    <row r="111" spans="1:3" x14ac:dyDescent="0.2">
      <c r="A111" s="60" t="s">
        <v>189</v>
      </c>
      <c r="B111" s="54" t="s">
        <v>190</v>
      </c>
      <c r="C111" s="35">
        <f>[8]С4.3!E19</f>
        <v>15.93</v>
      </c>
    </row>
    <row r="112" spans="1:3" x14ac:dyDescent="0.2">
      <c r="A112" s="60" t="s">
        <v>191</v>
      </c>
      <c r="B112" s="59" t="s">
        <v>192</v>
      </c>
      <c r="C112" s="35">
        <f>[8]С4.3!E11</f>
        <v>1871</v>
      </c>
    </row>
    <row r="113" spans="1:3" x14ac:dyDescent="0.2">
      <c r="A113" s="60" t="s">
        <v>193</v>
      </c>
      <c r="B113" s="59" t="s">
        <v>194</v>
      </c>
      <c r="C113" s="53">
        <f>[8]С4.3!E12</f>
        <v>1636</v>
      </c>
    </row>
    <row r="114" spans="1:3" x14ac:dyDescent="0.2">
      <c r="A114" s="60" t="s">
        <v>195</v>
      </c>
      <c r="B114" s="59" t="s">
        <v>196</v>
      </c>
      <c r="C114" s="53">
        <f>[8]С4.3!E13</f>
        <v>204</v>
      </c>
    </row>
    <row r="115" spans="1:3" ht="30" x14ac:dyDescent="0.2">
      <c r="A115" s="60" t="s">
        <v>197</v>
      </c>
      <c r="B115" s="34" t="s">
        <v>305</v>
      </c>
      <c r="C115" s="35">
        <f>[8]С4!F27</f>
        <v>1184.3870095996429</v>
      </c>
    </row>
    <row r="116" spans="1:3" ht="25.5" x14ac:dyDescent="0.2">
      <c r="A116" s="60" t="s">
        <v>199</v>
      </c>
      <c r="B116" s="54" t="s">
        <v>200</v>
      </c>
      <c r="C116" s="35">
        <f>[8]С4!F28</f>
        <v>909.66744208881937</v>
      </c>
    </row>
    <row r="117" spans="1:3" ht="42.75" x14ac:dyDescent="0.2">
      <c r="A117" s="60" t="s">
        <v>201</v>
      </c>
      <c r="B117" s="54" t="s">
        <v>306</v>
      </c>
      <c r="C117" s="35">
        <f>[8]С4!F29</f>
        <v>274.71956751082348</v>
      </c>
    </row>
    <row r="118" spans="1:3" ht="30" x14ac:dyDescent="0.2">
      <c r="A118" s="60" t="s">
        <v>203</v>
      </c>
      <c r="B118" s="40" t="s">
        <v>307</v>
      </c>
      <c r="C118" s="35">
        <f>[8]С4!F30</f>
        <v>2994.1563324203603</v>
      </c>
    </row>
    <row r="119" spans="1:3" ht="42.75" x14ac:dyDescent="0.2">
      <c r="A119" s="60" t="s">
        <v>205</v>
      </c>
      <c r="B119" s="87" t="s">
        <v>308</v>
      </c>
      <c r="C119" s="35">
        <f>[8]С4!F33</f>
        <v>1812.8020023806164</v>
      </c>
    </row>
    <row r="120" spans="1:3" ht="30" x14ac:dyDescent="0.2">
      <c r="A120" s="60" t="s">
        <v>207</v>
      </c>
      <c r="B120" s="88" t="s">
        <v>309</v>
      </c>
      <c r="C120" s="35">
        <f>[8]С4!F35</f>
        <v>18.902267999999999</v>
      </c>
    </row>
    <row r="121" spans="1:3" ht="14.25" x14ac:dyDescent="0.2">
      <c r="A121" s="60" t="s">
        <v>209</v>
      </c>
      <c r="B121" s="57" t="s">
        <v>310</v>
      </c>
      <c r="C121" s="35">
        <f>[8]С4!F36</f>
        <v>14319.9</v>
      </c>
    </row>
    <row r="122" spans="1:3" ht="28.5" thickBot="1" x14ac:dyDescent="0.25">
      <c r="A122" s="73" t="s">
        <v>211</v>
      </c>
      <c r="B122" s="89" t="s">
        <v>311</v>
      </c>
      <c r="C122" s="84">
        <f>[8]С4!F37</f>
        <v>1.32</v>
      </c>
    </row>
    <row r="123" spans="1:3" s="90" customFormat="1" ht="13.5" thickBot="1" x14ac:dyDescent="0.25">
      <c r="A123" s="48"/>
      <c r="B123" s="76"/>
      <c r="C123" s="15"/>
    </row>
    <row r="124" spans="1:3" s="64" customFormat="1" ht="30" customHeight="1" x14ac:dyDescent="0.2">
      <c r="A124" s="77" t="s">
        <v>213</v>
      </c>
      <c r="B124" s="119" t="s">
        <v>214</v>
      </c>
      <c r="C124" s="119"/>
    </row>
    <row r="125" spans="1:3" ht="16.5" thickBot="1" x14ac:dyDescent="0.25">
      <c r="A125" s="27" t="s">
        <v>215</v>
      </c>
      <c r="B125" s="91" t="s">
        <v>312</v>
      </c>
      <c r="C125" s="84">
        <f>[8]С5!F17</f>
        <v>0.02</v>
      </c>
    </row>
    <row r="126" spans="1:3" s="90" customFormat="1" ht="13.5" thickBot="1" x14ac:dyDescent="0.25">
      <c r="A126" s="48"/>
      <c r="B126" s="76"/>
      <c r="C126" s="15"/>
    </row>
    <row r="127" spans="1:3" ht="42.75" customHeight="1" x14ac:dyDescent="0.2">
      <c r="A127" s="85" t="s">
        <v>217</v>
      </c>
      <c r="B127" s="120" t="s">
        <v>218</v>
      </c>
      <c r="C127" s="120"/>
    </row>
    <row r="128" spans="1:3" ht="68.25" x14ac:dyDescent="0.2">
      <c r="A128" s="60" t="s">
        <v>219</v>
      </c>
      <c r="B128" s="92" t="s">
        <v>313</v>
      </c>
      <c r="C128" s="35" t="s">
        <v>34</v>
      </c>
    </row>
    <row r="129" spans="1:3" ht="42.75" hidden="1" x14ac:dyDescent="0.2">
      <c r="A129" s="60" t="s">
        <v>221</v>
      </c>
      <c r="B129" s="87" t="s">
        <v>314</v>
      </c>
      <c r="C129" s="93"/>
    </row>
    <row r="130" spans="1:3" ht="69" thickBot="1" x14ac:dyDescent="0.25">
      <c r="A130" s="73" t="s">
        <v>223</v>
      </c>
      <c r="B130" s="94" t="s">
        <v>315</v>
      </c>
      <c r="C130" s="95" t="s">
        <v>34</v>
      </c>
    </row>
    <row r="131" spans="1:3" ht="62.25" hidden="1" customHeight="1" x14ac:dyDescent="0.2">
      <c r="A131" s="96" t="s">
        <v>225</v>
      </c>
      <c r="B131" s="97" t="s">
        <v>316</v>
      </c>
      <c r="C131" s="98"/>
    </row>
    <row r="132" spans="1:3" ht="68.25" hidden="1" x14ac:dyDescent="0.2">
      <c r="A132" s="60" t="s">
        <v>227</v>
      </c>
      <c r="B132" s="87" t="s">
        <v>317</v>
      </c>
      <c r="C132" s="36"/>
    </row>
    <row r="133" spans="1:3" ht="69" hidden="1" thickBot="1" x14ac:dyDescent="0.25">
      <c r="A133" s="73" t="s">
        <v>229</v>
      </c>
      <c r="B133" s="99" t="s">
        <v>318</v>
      </c>
      <c r="C133" s="75"/>
    </row>
    <row r="134" spans="1:3" s="90" customFormat="1" ht="13.5" thickBot="1" x14ac:dyDescent="0.25">
      <c r="A134" s="48"/>
      <c r="B134" s="76"/>
      <c r="C134" s="15"/>
    </row>
    <row r="135" spans="1:3" ht="26.25" customHeight="1" x14ac:dyDescent="0.2">
      <c r="A135" s="85" t="s">
        <v>231</v>
      </c>
      <c r="B135" s="100" t="s">
        <v>319</v>
      </c>
      <c r="C135" s="101">
        <f>[8]С2!F37</f>
        <v>20.818139999999996</v>
      </c>
    </row>
    <row r="136" spans="1:3" ht="14.25" x14ac:dyDescent="0.2">
      <c r="A136" s="60" t="s">
        <v>233</v>
      </c>
      <c r="B136" s="102" t="s">
        <v>320</v>
      </c>
      <c r="C136" s="35">
        <f>[8]С2!F38</f>
        <v>7</v>
      </c>
    </row>
    <row r="137" spans="1:3" ht="17.25" x14ac:dyDescent="0.2">
      <c r="A137" s="60" t="s">
        <v>235</v>
      </c>
      <c r="B137" s="102" t="s">
        <v>321</v>
      </c>
      <c r="C137" s="35">
        <f>[8]С2!F40</f>
        <v>0.97</v>
      </c>
    </row>
    <row r="138" spans="1:3" ht="15" thickBot="1" x14ac:dyDescent="0.25">
      <c r="A138" s="73" t="s">
        <v>237</v>
      </c>
      <c r="B138" s="103" t="s">
        <v>322</v>
      </c>
      <c r="C138" s="47">
        <f>[8]С2!F42</f>
        <v>0.35</v>
      </c>
    </row>
    <row r="139" spans="1:3" s="90" customFormat="1" ht="13.5" thickBot="1" x14ac:dyDescent="0.25">
      <c r="A139" s="48"/>
      <c r="B139" s="76"/>
      <c r="C139" s="15"/>
    </row>
    <row r="140" spans="1:3" ht="30" x14ac:dyDescent="0.2">
      <c r="A140" s="85" t="s">
        <v>238</v>
      </c>
      <c r="B140" s="104" t="s">
        <v>323</v>
      </c>
      <c r="C140" s="105">
        <f>[8]С2!F35</f>
        <v>1.6598760876745948</v>
      </c>
    </row>
    <row r="141" spans="1:3" ht="22.7" customHeight="1" thickBot="1" x14ac:dyDescent="0.25">
      <c r="A141" s="73" t="s">
        <v>240</v>
      </c>
      <c r="B141" s="121" t="s">
        <v>324</v>
      </c>
      <c r="C141" s="121"/>
    </row>
    <row r="142" spans="1:3" ht="13.5" thickBot="1" x14ac:dyDescent="0.25">
      <c r="A142" s="107"/>
      <c r="B142" s="108" t="s">
        <v>242</v>
      </c>
      <c r="C142" s="109"/>
    </row>
    <row r="143" spans="1:3" x14ac:dyDescent="0.2">
      <c r="A143" s="107"/>
      <c r="B143" s="110">
        <v>2020</v>
      </c>
      <c r="C143" s="111">
        <f>[8]С2.5!$E$11</f>
        <v>-2.9000000000000001E-2</v>
      </c>
    </row>
    <row r="144" spans="1:3" x14ac:dyDescent="0.2">
      <c r="A144" s="107"/>
      <c r="B144" s="112">
        <f>B143+1</f>
        <v>2021</v>
      </c>
      <c r="C144" s="113">
        <f>[8]С2.5!$F$11</f>
        <v>0.245</v>
      </c>
    </row>
    <row r="145" spans="1:3" x14ac:dyDescent="0.2">
      <c r="A145" s="107"/>
      <c r="B145" s="112">
        <f t="shared" ref="B145:B208" si="0">B144+1</f>
        <v>2022</v>
      </c>
      <c r="C145" s="113">
        <f>[8]С2.5!$G$11</f>
        <v>0.114</v>
      </c>
    </row>
    <row r="146" spans="1:3" ht="13.5" thickBot="1" x14ac:dyDescent="0.25">
      <c r="A146" s="107"/>
      <c r="B146" s="114">
        <f t="shared" si="0"/>
        <v>2023</v>
      </c>
      <c r="C146" s="115">
        <f>[8]С2.5!$H$11</f>
        <v>0.04</v>
      </c>
    </row>
    <row r="147" spans="1:3" x14ac:dyDescent="0.2">
      <c r="A147" s="107"/>
      <c r="B147" s="116">
        <f t="shared" si="0"/>
        <v>2024</v>
      </c>
      <c r="C147" s="117">
        <f>[8]С2.5!$I$11</f>
        <v>0.11700000000000001</v>
      </c>
    </row>
    <row r="148" spans="1:3" x14ac:dyDescent="0.2">
      <c r="A148" s="107"/>
      <c r="B148" s="112">
        <f t="shared" si="0"/>
        <v>2025</v>
      </c>
      <c r="C148" s="113">
        <f>[8]С2.5!$J$11</f>
        <v>6.0999999999999999E-2</v>
      </c>
    </row>
    <row r="149" spans="1:3" hidden="1" x14ac:dyDescent="0.2">
      <c r="A149" s="107"/>
      <c r="B149" s="112">
        <f t="shared" si="0"/>
        <v>2026</v>
      </c>
      <c r="C149" s="113">
        <f>[8]С2.5!$K$11</f>
        <v>3.5813361771260002E-2</v>
      </c>
    </row>
    <row r="150" spans="1:3" hidden="1" x14ac:dyDescent="0.2">
      <c r="A150" s="107"/>
      <c r="B150" s="112">
        <f t="shared" si="0"/>
        <v>2027</v>
      </c>
      <c r="C150" s="113">
        <f>[8]С2.5!$L$11</f>
        <v>3.2682303599220003E-2</v>
      </c>
    </row>
    <row r="151" spans="1:3" hidden="1" x14ac:dyDescent="0.2">
      <c r="A151" s="107"/>
      <c r="B151" s="112">
        <f t="shared" si="0"/>
        <v>2028</v>
      </c>
      <c r="C151" s="113">
        <f>[8]С2.5!$M$11</f>
        <v>0</v>
      </c>
    </row>
    <row r="152" spans="1:3" hidden="1" x14ac:dyDescent="0.2">
      <c r="A152" s="107"/>
      <c r="B152" s="112">
        <f t="shared" si="0"/>
        <v>2029</v>
      </c>
      <c r="C152" s="113">
        <f>[8]С2.5!$N$11</f>
        <v>0</v>
      </c>
    </row>
    <row r="153" spans="1:3" hidden="1" x14ac:dyDescent="0.2">
      <c r="A153" s="107"/>
      <c r="B153" s="112">
        <f t="shared" si="0"/>
        <v>2030</v>
      </c>
      <c r="C153" s="113">
        <f>[8]С2.5!$O$11</f>
        <v>0</v>
      </c>
    </row>
    <row r="154" spans="1:3" hidden="1" x14ac:dyDescent="0.2">
      <c r="A154" s="107"/>
      <c r="B154" s="112">
        <f t="shared" si="0"/>
        <v>2031</v>
      </c>
      <c r="C154" s="113">
        <f>[8]С2.5!$P$11</f>
        <v>0</v>
      </c>
    </row>
    <row r="155" spans="1:3" hidden="1" x14ac:dyDescent="0.2">
      <c r="A155" s="90"/>
      <c r="B155" s="112">
        <f t="shared" si="0"/>
        <v>2032</v>
      </c>
      <c r="C155" s="113">
        <f>[8]С2.5!$Q$11</f>
        <v>0</v>
      </c>
    </row>
    <row r="156" spans="1:3" hidden="1" x14ac:dyDescent="0.2">
      <c r="A156" s="90"/>
      <c r="B156" s="112">
        <f t="shared" si="0"/>
        <v>2033</v>
      </c>
      <c r="C156" s="113">
        <f>[8]С2.5!$R$11</f>
        <v>0</v>
      </c>
    </row>
    <row r="157" spans="1:3" hidden="1" x14ac:dyDescent="0.2">
      <c r="B157" s="112">
        <f t="shared" si="0"/>
        <v>2034</v>
      </c>
      <c r="C157" s="113">
        <f>[8]С2.5!$S$11</f>
        <v>0</v>
      </c>
    </row>
    <row r="158" spans="1:3" hidden="1" x14ac:dyDescent="0.2">
      <c r="B158" s="112">
        <f t="shared" si="0"/>
        <v>2035</v>
      </c>
      <c r="C158" s="113">
        <f>[8]С2.5!$T$11</f>
        <v>0</v>
      </c>
    </row>
    <row r="159" spans="1:3" hidden="1" x14ac:dyDescent="0.2">
      <c r="B159" s="112">
        <f t="shared" si="0"/>
        <v>2036</v>
      </c>
      <c r="C159" s="113">
        <f>[8]С2.5!$U$11</f>
        <v>0</v>
      </c>
    </row>
    <row r="160" spans="1:3" hidden="1" x14ac:dyDescent="0.2">
      <c r="B160" s="112">
        <f t="shared" si="0"/>
        <v>2037</v>
      </c>
      <c r="C160" s="113">
        <f>[8]С2.5!$V$11</f>
        <v>0</v>
      </c>
    </row>
    <row r="161" spans="2:3" hidden="1" x14ac:dyDescent="0.2">
      <c r="B161" s="112">
        <f t="shared" si="0"/>
        <v>2038</v>
      </c>
      <c r="C161" s="113">
        <f>[8]С2.5!$W$11</f>
        <v>0</v>
      </c>
    </row>
    <row r="162" spans="2:3" hidden="1" x14ac:dyDescent="0.2">
      <c r="B162" s="112">
        <f t="shared" si="0"/>
        <v>2039</v>
      </c>
      <c r="C162" s="113">
        <f>[8]С2.5!$X$11</f>
        <v>0</v>
      </c>
    </row>
    <row r="163" spans="2:3" hidden="1" x14ac:dyDescent="0.2">
      <c r="B163" s="112">
        <f t="shared" si="0"/>
        <v>2040</v>
      </c>
      <c r="C163" s="113">
        <f>[8]С2.5!$Y$11</f>
        <v>0</v>
      </c>
    </row>
    <row r="164" spans="2:3" hidden="1" x14ac:dyDescent="0.2">
      <c r="B164" s="112">
        <f t="shared" si="0"/>
        <v>2041</v>
      </c>
      <c r="C164" s="113">
        <f>[8]С2.5!$Z$11</f>
        <v>0</v>
      </c>
    </row>
    <row r="165" spans="2:3" hidden="1" x14ac:dyDescent="0.2">
      <c r="B165" s="112">
        <f t="shared" si="0"/>
        <v>2042</v>
      </c>
      <c r="C165" s="113">
        <f>[8]С2.5!$AA$11</f>
        <v>0</v>
      </c>
    </row>
    <row r="166" spans="2:3" hidden="1" x14ac:dyDescent="0.2">
      <c r="B166" s="112">
        <f t="shared" si="0"/>
        <v>2043</v>
      </c>
      <c r="C166" s="113">
        <f>[8]С2.5!$AB$11</f>
        <v>0</v>
      </c>
    </row>
    <row r="167" spans="2:3" hidden="1" x14ac:dyDescent="0.2">
      <c r="B167" s="112">
        <f t="shared" si="0"/>
        <v>2044</v>
      </c>
      <c r="C167" s="113">
        <f>[8]С2.5!$AC$11</f>
        <v>0</v>
      </c>
    </row>
    <row r="168" spans="2:3" hidden="1" x14ac:dyDescent="0.2">
      <c r="B168" s="112">
        <f t="shared" si="0"/>
        <v>2045</v>
      </c>
      <c r="C168" s="113">
        <f>[8]С2.5!$AD$11</f>
        <v>0</v>
      </c>
    </row>
    <row r="169" spans="2:3" hidden="1" x14ac:dyDescent="0.2">
      <c r="B169" s="112">
        <f t="shared" si="0"/>
        <v>2046</v>
      </c>
      <c r="C169" s="113">
        <f>[8]С2.5!$AE$11</f>
        <v>0</v>
      </c>
    </row>
    <row r="170" spans="2:3" hidden="1" x14ac:dyDescent="0.2">
      <c r="B170" s="112">
        <f t="shared" si="0"/>
        <v>2047</v>
      </c>
      <c r="C170" s="113">
        <f>[8]С2.5!$AF$11</f>
        <v>0</v>
      </c>
    </row>
    <row r="171" spans="2:3" hidden="1" x14ac:dyDescent="0.2">
      <c r="B171" s="112">
        <f t="shared" si="0"/>
        <v>2048</v>
      </c>
      <c r="C171" s="113">
        <f>[8]С2.5!$AG$11</f>
        <v>0</v>
      </c>
    </row>
    <row r="172" spans="2:3" hidden="1" x14ac:dyDescent="0.2">
      <c r="B172" s="112">
        <f t="shared" si="0"/>
        <v>2049</v>
      </c>
      <c r="C172" s="113">
        <f>[8]С2.5!$AH$11</f>
        <v>0</v>
      </c>
    </row>
    <row r="173" spans="2:3" hidden="1" x14ac:dyDescent="0.2">
      <c r="B173" s="112">
        <f t="shared" si="0"/>
        <v>2050</v>
      </c>
      <c r="C173" s="113">
        <f>[8]С2.5!$AI$11</f>
        <v>0</v>
      </c>
    </row>
    <row r="174" spans="2:3" hidden="1" x14ac:dyDescent="0.2">
      <c r="B174" s="112">
        <f t="shared" si="0"/>
        <v>2051</v>
      </c>
      <c r="C174" s="113">
        <f>[8]С2.5!$AJ$11</f>
        <v>0</v>
      </c>
    </row>
    <row r="175" spans="2:3" hidden="1" x14ac:dyDescent="0.2">
      <c r="B175" s="112">
        <f t="shared" si="0"/>
        <v>2052</v>
      </c>
      <c r="C175" s="113">
        <f>[8]С2.5!$AK$11</f>
        <v>0</v>
      </c>
    </row>
    <row r="176" spans="2:3" hidden="1" x14ac:dyDescent="0.2">
      <c r="B176" s="112">
        <f t="shared" si="0"/>
        <v>2053</v>
      </c>
      <c r="C176" s="113">
        <f>[8]С2.5!$AL$11</f>
        <v>0</v>
      </c>
    </row>
    <row r="177" spans="2:3" hidden="1" x14ac:dyDescent="0.2">
      <c r="B177" s="112">
        <f t="shared" si="0"/>
        <v>2054</v>
      </c>
      <c r="C177" s="113">
        <f>[8]С2.5!$AM$11</f>
        <v>0</v>
      </c>
    </row>
    <row r="178" spans="2:3" hidden="1" x14ac:dyDescent="0.2">
      <c r="B178" s="112">
        <f t="shared" si="0"/>
        <v>2055</v>
      </c>
      <c r="C178" s="113">
        <f>[8]С2.5!$AN$11</f>
        <v>0</v>
      </c>
    </row>
    <row r="179" spans="2:3" hidden="1" x14ac:dyDescent="0.2">
      <c r="B179" s="112">
        <f t="shared" si="0"/>
        <v>2056</v>
      </c>
      <c r="C179" s="113">
        <f>[8]С2.5!$AO$11</f>
        <v>0</v>
      </c>
    </row>
    <row r="180" spans="2:3" hidden="1" x14ac:dyDescent="0.2">
      <c r="B180" s="112">
        <f t="shared" si="0"/>
        <v>2057</v>
      </c>
      <c r="C180" s="113">
        <f>[8]С2.5!$AP$11</f>
        <v>0</v>
      </c>
    </row>
    <row r="181" spans="2:3" hidden="1" x14ac:dyDescent="0.2">
      <c r="B181" s="112">
        <f t="shared" si="0"/>
        <v>2058</v>
      </c>
      <c r="C181" s="113">
        <f>[8]С2.5!$AQ$11</f>
        <v>0</v>
      </c>
    </row>
    <row r="182" spans="2:3" hidden="1" x14ac:dyDescent="0.2">
      <c r="B182" s="112">
        <f t="shared" si="0"/>
        <v>2059</v>
      </c>
      <c r="C182" s="113">
        <f>[8]С2.5!$AR$11</f>
        <v>0</v>
      </c>
    </row>
    <row r="183" spans="2:3" hidden="1" x14ac:dyDescent="0.2">
      <c r="B183" s="112">
        <f t="shared" si="0"/>
        <v>2060</v>
      </c>
      <c r="C183" s="113">
        <f>[8]С2.5!$AS$11</f>
        <v>0</v>
      </c>
    </row>
    <row r="184" spans="2:3" hidden="1" x14ac:dyDescent="0.2">
      <c r="B184" s="112">
        <f t="shared" si="0"/>
        <v>2061</v>
      </c>
      <c r="C184" s="113">
        <f>[8]С2.5!$AT$11</f>
        <v>0</v>
      </c>
    </row>
    <row r="185" spans="2:3" hidden="1" x14ac:dyDescent="0.2">
      <c r="B185" s="112">
        <f t="shared" si="0"/>
        <v>2062</v>
      </c>
      <c r="C185" s="113">
        <f>[8]С2.5!$AU$11</f>
        <v>0</v>
      </c>
    </row>
    <row r="186" spans="2:3" hidden="1" x14ac:dyDescent="0.2">
      <c r="B186" s="112">
        <f t="shared" si="0"/>
        <v>2063</v>
      </c>
      <c r="C186" s="113">
        <f>[8]С2.5!$AV$11</f>
        <v>0</v>
      </c>
    </row>
    <row r="187" spans="2:3" hidden="1" x14ac:dyDescent="0.2">
      <c r="B187" s="112">
        <f t="shared" si="0"/>
        <v>2064</v>
      </c>
      <c r="C187" s="113">
        <f>[8]С2.5!$AW$11</f>
        <v>0</v>
      </c>
    </row>
    <row r="188" spans="2:3" hidden="1" x14ac:dyDescent="0.2">
      <c r="B188" s="112">
        <f t="shared" si="0"/>
        <v>2065</v>
      </c>
      <c r="C188" s="113">
        <f>[8]С2.5!$AX$11</f>
        <v>0</v>
      </c>
    </row>
    <row r="189" spans="2:3" hidden="1" x14ac:dyDescent="0.2">
      <c r="B189" s="112">
        <f t="shared" si="0"/>
        <v>2066</v>
      </c>
      <c r="C189" s="113">
        <f>[8]С2.5!$AY$11</f>
        <v>0</v>
      </c>
    </row>
    <row r="190" spans="2:3" hidden="1" x14ac:dyDescent="0.2">
      <c r="B190" s="112">
        <f t="shared" si="0"/>
        <v>2067</v>
      </c>
      <c r="C190" s="113">
        <f>[8]С2.5!$AZ$11</f>
        <v>0</v>
      </c>
    </row>
    <row r="191" spans="2:3" hidden="1" x14ac:dyDescent="0.2">
      <c r="B191" s="112">
        <f t="shared" si="0"/>
        <v>2068</v>
      </c>
      <c r="C191" s="113">
        <f>[8]С2.5!$BA$11</f>
        <v>0</v>
      </c>
    </row>
    <row r="192" spans="2:3" hidden="1" x14ac:dyDescent="0.2">
      <c r="B192" s="112">
        <f t="shared" si="0"/>
        <v>2069</v>
      </c>
      <c r="C192" s="113">
        <f>[8]С2.5!$BB$11</f>
        <v>0</v>
      </c>
    </row>
    <row r="193" spans="2:3" hidden="1" x14ac:dyDescent="0.2">
      <c r="B193" s="112">
        <f t="shared" si="0"/>
        <v>2070</v>
      </c>
      <c r="C193" s="113">
        <f>[8]С2.5!$BC$11</f>
        <v>0</v>
      </c>
    </row>
    <row r="194" spans="2:3" hidden="1" x14ac:dyDescent="0.2">
      <c r="B194" s="112">
        <f t="shared" si="0"/>
        <v>2071</v>
      </c>
      <c r="C194" s="113">
        <f>[8]С2.5!$BD$11</f>
        <v>0</v>
      </c>
    </row>
    <row r="195" spans="2:3" hidden="1" x14ac:dyDescent="0.2">
      <c r="B195" s="112">
        <f t="shared" si="0"/>
        <v>2072</v>
      </c>
      <c r="C195" s="113">
        <f>[8]С2.5!$BE$11</f>
        <v>0</v>
      </c>
    </row>
    <row r="196" spans="2:3" hidden="1" x14ac:dyDescent="0.2">
      <c r="B196" s="112">
        <f t="shared" si="0"/>
        <v>2073</v>
      </c>
      <c r="C196" s="113">
        <f>[8]С2.5!$BF$11</f>
        <v>0</v>
      </c>
    </row>
    <row r="197" spans="2:3" hidden="1" x14ac:dyDescent="0.2">
      <c r="B197" s="112">
        <f t="shared" si="0"/>
        <v>2074</v>
      </c>
      <c r="C197" s="113">
        <f>[8]С2.5!$BG$11</f>
        <v>0</v>
      </c>
    </row>
    <row r="198" spans="2:3" hidden="1" x14ac:dyDescent="0.2">
      <c r="B198" s="112">
        <f t="shared" si="0"/>
        <v>2075</v>
      </c>
      <c r="C198" s="113">
        <f>[8]С2.5!$BH$11</f>
        <v>0</v>
      </c>
    </row>
    <row r="199" spans="2:3" hidden="1" x14ac:dyDescent="0.2">
      <c r="B199" s="112">
        <f t="shared" si="0"/>
        <v>2076</v>
      </c>
      <c r="C199" s="113">
        <f>[8]С2.5!$BI$11</f>
        <v>0</v>
      </c>
    </row>
    <row r="200" spans="2:3" hidden="1" x14ac:dyDescent="0.2">
      <c r="B200" s="112">
        <f t="shared" si="0"/>
        <v>2077</v>
      </c>
      <c r="C200" s="113">
        <f>[8]С2.5!$BJ$11</f>
        <v>0</v>
      </c>
    </row>
    <row r="201" spans="2:3" hidden="1" x14ac:dyDescent="0.2">
      <c r="B201" s="112">
        <f t="shared" si="0"/>
        <v>2078</v>
      </c>
      <c r="C201" s="113">
        <f>[8]С2.5!$BK$11</f>
        <v>0</v>
      </c>
    </row>
    <row r="202" spans="2:3" hidden="1" x14ac:dyDescent="0.2">
      <c r="B202" s="112">
        <f t="shared" si="0"/>
        <v>2079</v>
      </c>
      <c r="C202" s="113">
        <f>[8]С2.5!$BL$11</f>
        <v>0</v>
      </c>
    </row>
    <row r="203" spans="2:3" hidden="1" x14ac:dyDescent="0.2">
      <c r="B203" s="112">
        <f t="shared" si="0"/>
        <v>2080</v>
      </c>
      <c r="C203" s="113">
        <f>[8]С2.5!$BM$11</f>
        <v>0</v>
      </c>
    </row>
    <row r="204" spans="2:3" hidden="1" x14ac:dyDescent="0.2">
      <c r="B204" s="112">
        <f t="shared" si="0"/>
        <v>2081</v>
      </c>
      <c r="C204" s="113">
        <f>[8]С2.5!$BN$11</f>
        <v>0</v>
      </c>
    </row>
    <row r="205" spans="2:3" hidden="1" x14ac:dyDescent="0.2">
      <c r="B205" s="112">
        <f t="shared" si="0"/>
        <v>2082</v>
      </c>
      <c r="C205" s="113">
        <f>[8]С2.5!$BO$11</f>
        <v>0</v>
      </c>
    </row>
    <row r="206" spans="2:3" hidden="1" x14ac:dyDescent="0.2">
      <c r="B206" s="112">
        <f t="shared" si="0"/>
        <v>2083</v>
      </c>
      <c r="C206" s="113">
        <f>[8]С2.5!$BP$11</f>
        <v>0</v>
      </c>
    </row>
    <row r="207" spans="2:3" hidden="1" x14ac:dyDescent="0.2">
      <c r="B207" s="112">
        <f t="shared" si="0"/>
        <v>2084</v>
      </c>
      <c r="C207" s="113">
        <f>[8]С2.5!$BQ$11</f>
        <v>0</v>
      </c>
    </row>
    <row r="208" spans="2:3" hidden="1" x14ac:dyDescent="0.2">
      <c r="B208" s="112">
        <f t="shared" si="0"/>
        <v>2085</v>
      </c>
      <c r="C208" s="113">
        <f>[8]С2.5!$BR$11</f>
        <v>0</v>
      </c>
    </row>
    <row r="209" spans="2:3" hidden="1" x14ac:dyDescent="0.2">
      <c r="B209" s="112">
        <f t="shared" ref="B209:B223" si="1">B208+1</f>
        <v>2086</v>
      </c>
      <c r="C209" s="113">
        <f>[8]С2.5!$BS$11</f>
        <v>0</v>
      </c>
    </row>
    <row r="210" spans="2:3" hidden="1" x14ac:dyDescent="0.2">
      <c r="B210" s="112">
        <f t="shared" si="1"/>
        <v>2087</v>
      </c>
      <c r="C210" s="113">
        <f>[8]С2.5!$BT$11</f>
        <v>0</v>
      </c>
    </row>
    <row r="211" spans="2:3" hidden="1" x14ac:dyDescent="0.2">
      <c r="B211" s="112">
        <f t="shared" si="1"/>
        <v>2088</v>
      </c>
      <c r="C211" s="113">
        <f>[8]С2.5!$BU$11</f>
        <v>0</v>
      </c>
    </row>
    <row r="212" spans="2:3" hidden="1" x14ac:dyDescent="0.2">
      <c r="B212" s="112">
        <f t="shared" si="1"/>
        <v>2089</v>
      </c>
      <c r="C212" s="113">
        <f>[8]С2.5!$BV$11</f>
        <v>0</v>
      </c>
    </row>
    <row r="213" spans="2:3" hidden="1" x14ac:dyDescent="0.2">
      <c r="B213" s="112">
        <f t="shared" si="1"/>
        <v>2090</v>
      </c>
      <c r="C213" s="113">
        <f>[8]С2.5!$BW$11</f>
        <v>0</v>
      </c>
    </row>
    <row r="214" spans="2:3" hidden="1" x14ac:dyDescent="0.2">
      <c r="B214" s="112">
        <f t="shared" si="1"/>
        <v>2091</v>
      </c>
      <c r="C214" s="113">
        <f>[8]С2.5!$BX$11</f>
        <v>0</v>
      </c>
    </row>
    <row r="215" spans="2:3" hidden="1" x14ac:dyDescent="0.2">
      <c r="B215" s="112">
        <f t="shared" si="1"/>
        <v>2092</v>
      </c>
      <c r="C215" s="113">
        <f>[8]С2.5!$BY$11</f>
        <v>0</v>
      </c>
    </row>
    <row r="216" spans="2:3" hidden="1" x14ac:dyDescent="0.2">
      <c r="B216" s="112">
        <f t="shared" si="1"/>
        <v>2093</v>
      </c>
      <c r="C216" s="113">
        <f>[8]С2.5!$BZ$11</f>
        <v>0</v>
      </c>
    </row>
    <row r="217" spans="2:3" hidden="1" x14ac:dyDescent="0.2">
      <c r="B217" s="112">
        <f t="shared" si="1"/>
        <v>2094</v>
      </c>
      <c r="C217" s="113">
        <f>[8]С2.5!$CA$11</f>
        <v>0</v>
      </c>
    </row>
    <row r="218" spans="2:3" hidden="1" x14ac:dyDescent="0.2">
      <c r="B218" s="112">
        <f t="shared" si="1"/>
        <v>2095</v>
      </c>
      <c r="C218" s="113">
        <f>[8]С2.5!$CB$11</f>
        <v>0</v>
      </c>
    </row>
    <row r="219" spans="2:3" hidden="1" x14ac:dyDescent="0.2">
      <c r="B219" s="112">
        <f t="shared" si="1"/>
        <v>2096</v>
      </c>
      <c r="C219" s="113">
        <f>[8]С2.5!$CC$11</f>
        <v>0</v>
      </c>
    </row>
    <row r="220" spans="2:3" hidden="1" x14ac:dyDescent="0.2">
      <c r="B220" s="112">
        <f t="shared" si="1"/>
        <v>2097</v>
      </c>
      <c r="C220" s="113">
        <f>[8]С2.5!$CD$11</f>
        <v>0</v>
      </c>
    </row>
    <row r="221" spans="2:3" hidden="1" x14ac:dyDescent="0.2">
      <c r="B221" s="112">
        <f t="shared" si="1"/>
        <v>2098</v>
      </c>
      <c r="C221" s="113">
        <f>[8]С2.5!$CE$11</f>
        <v>0</v>
      </c>
    </row>
    <row r="222" spans="2:3" hidden="1" x14ac:dyDescent="0.2">
      <c r="B222" s="112">
        <f t="shared" si="1"/>
        <v>2099</v>
      </c>
      <c r="C222" s="113">
        <f>[8]С2.5!$CF$11</f>
        <v>0</v>
      </c>
    </row>
    <row r="223" spans="2:3" ht="13.5" hidden="1" thickBot="1" x14ac:dyDescent="0.25">
      <c r="B223" s="114">
        <f t="shared" si="1"/>
        <v>2100</v>
      </c>
      <c r="C223" s="115">
        <f>[8]С2.5!$CG$11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1" customWidth="1"/>
    <col min="2" max="2" width="100.5703125" style="1" customWidth="1"/>
    <col min="3" max="3" width="20.85546875" style="2"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tr">
        <f>[9]И1!D13</f>
        <v>Субъект Российской Федерации</v>
      </c>
      <c r="C4" s="10" t="str">
        <f>[9]И1!E13</f>
        <v>Новосибирская область</v>
      </c>
    </row>
    <row r="5" spans="1:3" ht="38.25" x14ac:dyDescent="0.2">
      <c r="A5" s="8"/>
      <c r="B5" s="9" t="str">
        <f>[9]И1!D14</f>
        <v>Тип муниципального образования (выберите из списка)</v>
      </c>
      <c r="C5" s="10" t="str">
        <f>[9]И1!E14</f>
        <v>село Чебаки, Северный муниципальный район</v>
      </c>
    </row>
    <row r="6" spans="1:3" x14ac:dyDescent="0.2">
      <c r="A6" s="8"/>
      <c r="B6" s="9" t="str">
        <f>IF([9]И1!E15="","",[9]И1!D15)</f>
        <v/>
      </c>
      <c r="C6" s="10" t="str">
        <f>IF([9]И1!E15="","",[9]И1!E15)</f>
        <v/>
      </c>
    </row>
    <row r="7" spans="1:3" x14ac:dyDescent="0.2">
      <c r="A7" s="8"/>
      <c r="B7" s="9" t="str">
        <f>[9]И1!D16</f>
        <v>Код ОКТМО</v>
      </c>
      <c r="C7" s="11" t="str">
        <f>[9]И1!E16</f>
        <v>50644431101</v>
      </c>
    </row>
    <row r="8" spans="1:3" x14ac:dyDescent="0.2">
      <c r="A8" s="8"/>
      <c r="B8" s="12" t="str">
        <f>[9]И1!D17</f>
        <v>Система теплоснабжения</v>
      </c>
      <c r="C8" s="13">
        <f>[9]И1!E17</f>
        <v>0</v>
      </c>
    </row>
    <row r="9" spans="1:3" x14ac:dyDescent="0.2">
      <c r="A9" s="8"/>
      <c r="B9" s="9" t="str">
        <f>[9]И1!D8</f>
        <v>Период регулирования (i)-й</v>
      </c>
      <c r="C9" s="14">
        <f>[9]И1!E8</f>
        <v>2025</v>
      </c>
    </row>
    <row r="10" spans="1:3" x14ac:dyDescent="0.2">
      <c r="A10" s="8"/>
      <c r="B10" s="9" t="str">
        <f>[9]И1!D9</f>
        <v>Период регулирования (i-1)-й</v>
      </c>
      <c r="C10" s="14">
        <f>[9]И1!E9</f>
        <v>2024</v>
      </c>
    </row>
    <row r="11" spans="1:3" x14ac:dyDescent="0.2">
      <c r="A11" s="8"/>
      <c r="B11" s="9" t="str">
        <f>[9]И1!D10</f>
        <v>Период регулирования (i-2)-й</v>
      </c>
      <c r="C11" s="14">
        <f>[9]И1!E10</f>
        <v>2023</v>
      </c>
    </row>
    <row r="12" spans="1:3" x14ac:dyDescent="0.2">
      <c r="A12" s="8"/>
      <c r="B12" s="9" t="str">
        <f>[9]И1!D11</f>
        <v>Базовый год (б)</v>
      </c>
      <c r="C12" s="14">
        <f>[9]И1!E11</f>
        <v>2019</v>
      </c>
    </row>
    <row r="13" spans="1:3" ht="38.25" x14ac:dyDescent="0.2">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f>SUM(C18:C22)</f>
        <v>5795.9465837251373</v>
      </c>
    </row>
    <row r="18" spans="1:3" ht="42.75" x14ac:dyDescent="0.2">
      <c r="A18" s="22" t="s">
        <v>22</v>
      </c>
      <c r="B18" s="25" t="s">
        <v>245</v>
      </c>
      <c r="C18" s="26">
        <f>[9]С1!F12</f>
        <v>1231.0004189894119</v>
      </c>
    </row>
    <row r="19" spans="1:3" ht="42.75" x14ac:dyDescent="0.2">
      <c r="A19" s="22" t="s">
        <v>24</v>
      </c>
      <c r="B19" s="25" t="s">
        <v>246</v>
      </c>
      <c r="C19" s="26">
        <f>[9]С2!F12</f>
        <v>3019.0060520578481</v>
      </c>
    </row>
    <row r="20" spans="1:3" ht="30" x14ac:dyDescent="0.2">
      <c r="A20" s="22" t="s">
        <v>26</v>
      </c>
      <c r="B20" s="25" t="s">
        <v>247</v>
      </c>
      <c r="C20" s="26">
        <f>[9]С3!F12</f>
        <v>903.581328618258</v>
      </c>
    </row>
    <row r="21" spans="1:3" ht="42.75" x14ac:dyDescent="0.2">
      <c r="A21" s="22" t="s">
        <v>28</v>
      </c>
      <c r="B21" s="25" t="s">
        <v>248</v>
      </c>
      <c r="C21" s="26">
        <f>[9]С4!F12</f>
        <v>528.7127726140277</v>
      </c>
    </row>
    <row r="22" spans="1:3" ht="30" x14ac:dyDescent="0.2">
      <c r="A22" s="22" t="s">
        <v>30</v>
      </c>
      <c r="B22" s="25" t="s">
        <v>249</v>
      </c>
      <c r="C22" s="26">
        <f>[9]С5!F12</f>
        <v>113.64601144559093</v>
      </c>
    </row>
    <row r="23" spans="1:3" ht="43.5" thickBot="1" x14ac:dyDescent="0.25">
      <c r="A23" s="27" t="s">
        <v>32</v>
      </c>
      <c r="B23" s="106" t="s">
        <v>250</v>
      </c>
      <c r="C23" s="29" t="str">
        <f>[9]С6!F12</f>
        <v>-</v>
      </c>
    </row>
    <row r="24" spans="1:3" ht="13.5" thickBot="1" x14ac:dyDescent="0.25">
      <c r="A24" s="4"/>
    </row>
    <row r="25" spans="1:3" x14ac:dyDescent="0.2">
      <c r="A25" s="16" t="s">
        <v>18</v>
      </c>
      <c r="B25" s="30" t="s">
        <v>19</v>
      </c>
      <c r="C25" s="31" t="s">
        <v>20</v>
      </c>
    </row>
    <row r="26" spans="1:3" x14ac:dyDescent="0.2">
      <c r="A26" s="19">
        <v>1</v>
      </c>
      <c r="B26" s="32">
        <v>2</v>
      </c>
      <c r="C26" s="33">
        <v>3</v>
      </c>
    </row>
    <row r="27" spans="1:3" ht="42.75" customHeight="1" x14ac:dyDescent="0.2">
      <c r="A27" s="22">
        <v>1</v>
      </c>
      <c r="B27" s="124" t="s">
        <v>35</v>
      </c>
      <c r="C27" s="124"/>
    </row>
    <row r="28" spans="1:3" x14ac:dyDescent="0.2">
      <c r="A28" s="22" t="s">
        <v>22</v>
      </c>
      <c r="B28" s="34" t="s">
        <v>36</v>
      </c>
      <c r="C28" s="35">
        <f>[9]С1.1!E16</f>
        <v>5100</v>
      </c>
    </row>
    <row r="29" spans="1:3" ht="42.75" x14ac:dyDescent="0.2">
      <c r="A29" s="22" t="s">
        <v>24</v>
      </c>
      <c r="B29" s="34" t="s">
        <v>251</v>
      </c>
      <c r="C29" s="35">
        <f>[9]С1.1!E27</f>
        <v>4352.1083333333336</v>
      </c>
    </row>
    <row r="30" spans="1:3" ht="17.25" x14ac:dyDescent="0.2">
      <c r="A30" s="22" t="s">
        <v>26</v>
      </c>
      <c r="B30" s="34" t="s">
        <v>252</v>
      </c>
      <c r="C30" s="36">
        <f>[9]С1.1!E19</f>
        <v>1.7000000000000001E-2</v>
      </c>
    </row>
    <row r="31" spans="1:3" ht="17.25" x14ac:dyDescent="0.2">
      <c r="A31" s="22" t="s">
        <v>28</v>
      </c>
      <c r="B31" s="34" t="s">
        <v>253</v>
      </c>
      <c r="C31" s="36">
        <f>[9]С1.1!E20</f>
        <v>5.8000000000000003E-2</v>
      </c>
    </row>
    <row r="32" spans="1:3" ht="30" x14ac:dyDescent="0.2">
      <c r="A32" s="22" t="s">
        <v>30</v>
      </c>
      <c r="B32" s="37" t="s">
        <v>254</v>
      </c>
      <c r="C32" s="38">
        <f>[9]С1!F13</f>
        <v>176.4</v>
      </c>
    </row>
    <row r="33" spans="1:3" x14ac:dyDescent="0.2">
      <c r="A33" s="22" t="s">
        <v>32</v>
      </c>
      <c r="B33" s="37" t="s">
        <v>41</v>
      </c>
      <c r="C33" s="39">
        <f>[9]С1!F16</f>
        <v>7000</v>
      </c>
    </row>
    <row r="34" spans="1:3" ht="14.25" x14ac:dyDescent="0.2">
      <c r="A34" s="22" t="s">
        <v>42</v>
      </c>
      <c r="B34" s="40" t="s">
        <v>255</v>
      </c>
      <c r="C34" s="41">
        <f>[9]С1!F17</f>
        <v>0.72857142857142854</v>
      </c>
    </row>
    <row r="35" spans="1:3" ht="15.75" x14ac:dyDescent="0.2">
      <c r="A35" s="42" t="s">
        <v>44</v>
      </c>
      <c r="B35" s="43" t="s">
        <v>256</v>
      </c>
      <c r="C35" s="41">
        <f>[9]С1!F20</f>
        <v>21.588411179999994</v>
      </c>
    </row>
    <row r="36" spans="1:3" ht="15.75" x14ac:dyDescent="0.2">
      <c r="A36" s="42" t="s">
        <v>46</v>
      </c>
      <c r="B36" s="44" t="s">
        <v>257</v>
      </c>
      <c r="C36" s="41">
        <f>[9]С1!F21</f>
        <v>20.818139999999996</v>
      </c>
    </row>
    <row r="37" spans="1:3" ht="14.25" x14ac:dyDescent="0.2">
      <c r="A37" s="42" t="s">
        <v>48</v>
      </c>
      <c r="B37" s="45" t="s">
        <v>258</v>
      </c>
      <c r="C37" s="41">
        <f>[9]С1!F22</f>
        <v>1.0369999999999999</v>
      </c>
    </row>
    <row r="38" spans="1:3" ht="53.25" thickBot="1" x14ac:dyDescent="0.25">
      <c r="A38" s="27" t="s">
        <v>50</v>
      </c>
      <c r="B38" s="46" t="s">
        <v>259</v>
      </c>
      <c r="C38" s="47">
        <f>[9]С1!F23</f>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tr">
        <f>[9]С2.1!E12</f>
        <v>V</v>
      </c>
    </row>
    <row r="42" spans="1:3" ht="25.5" x14ac:dyDescent="0.2">
      <c r="A42" s="22" t="s">
        <v>57</v>
      </c>
      <c r="B42" s="34" t="s">
        <v>58</v>
      </c>
      <c r="C42" s="52" t="str">
        <f>[9]С2.1!E13</f>
        <v>6 и менее баллов</v>
      </c>
    </row>
    <row r="43" spans="1:3" ht="25.5" x14ac:dyDescent="0.2">
      <c r="A43" s="22" t="s">
        <v>60</v>
      </c>
      <c r="B43" s="34" t="s">
        <v>61</v>
      </c>
      <c r="C43" s="52" t="str">
        <f>[9]С2.1!E14</f>
        <v>до 200</v>
      </c>
    </row>
    <row r="44" spans="1:3" ht="25.5" x14ac:dyDescent="0.2">
      <c r="A44" s="22" t="s">
        <v>63</v>
      </c>
      <c r="B44" s="34" t="s">
        <v>64</v>
      </c>
      <c r="C44" s="53" t="str">
        <f>[9]С2.1!E15</f>
        <v>нет</v>
      </c>
    </row>
    <row r="45" spans="1:3" ht="30" x14ac:dyDescent="0.2">
      <c r="A45" s="22" t="s">
        <v>66</v>
      </c>
      <c r="B45" s="34" t="s">
        <v>260</v>
      </c>
      <c r="C45" s="35">
        <f>[9]С2!F18</f>
        <v>38910.02669467502</v>
      </c>
    </row>
    <row r="46" spans="1:3" ht="30" x14ac:dyDescent="0.2">
      <c r="A46" s="22" t="s">
        <v>68</v>
      </c>
      <c r="B46" s="54" t="s">
        <v>261</v>
      </c>
      <c r="C46" s="35">
        <f>IF([9]С2!F19&gt;0,[9]С2!F19,[9]С2!F20)</f>
        <v>23441.524932855718</v>
      </c>
    </row>
    <row r="47" spans="1:3" ht="25.5" x14ac:dyDescent="0.2">
      <c r="A47" s="22" t="s">
        <v>70</v>
      </c>
      <c r="B47" s="55" t="s">
        <v>71</v>
      </c>
      <c r="C47" s="35">
        <f>[9]С2.1!E19</f>
        <v>-39</v>
      </c>
    </row>
    <row r="48" spans="1:3" ht="25.5" x14ac:dyDescent="0.2">
      <c r="A48" s="22" t="s">
        <v>72</v>
      </c>
      <c r="B48" s="55" t="s">
        <v>73</v>
      </c>
      <c r="C48" s="35" t="str">
        <f>[9]С2.1!E22</f>
        <v>нет</v>
      </c>
    </row>
    <row r="49" spans="1:3" ht="38.25" x14ac:dyDescent="0.2">
      <c r="A49" s="22" t="s">
        <v>74</v>
      </c>
      <c r="B49" s="56" t="s">
        <v>262</v>
      </c>
      <c r="C49" s="35">
        <f>[9]С2.2!E10</f>
        <v>1287</v>
      </c>
    </row>
    <row r="50" spans="1:3" ht="25.5" x14ac:dyDescent="0.2">
      <c r="A50" s="22" t="s">
        <v>76</v>
      </c>
      <c r="B50" s="57" t="s">
        <v>263</v>
      </c>
      <c r="C50" s="35">
        <f>[9]С2.2!E12</f>
        <v>5.97</v>
      </c>
    </row>
    <row r="51" spans="1:3" ht="52.5" x14ac:dyDescent="0.2">
      <c r="A51" s="22" t="s">
        <v>78</v>
      </c>
      <c r="B51" s="58" t="s">
        <v>264</v>
      </c>
      <c r="C51" s="35">
        <f>[9]С2.2!E13</f>
        <v>1</v>
      </c>
    </row>
    <row r="52" spans="1:3" ht="27.75" x14ac:dyDescent="0.2">
      <c r="A52" s="22" t="s">
        <v>80</v>
      </c>
      <c r="B52" s="57" t="s">
        <v>265</v>
      </c>
      <c r="C52" s="35">
        <f>[9]С2.2!E14</f>
        <v>12104</v>
      </c>
    </row>
    <row r="53" spans="1:3" ht="25.5" x14ac:dyDescent="0.2">
      <c r="A53" s="22" t="s">
        <v>82</v>
      </c>
      <c r="B53" s="58" t="s">
        <v>266</v>
      </c>
      <c r="C53" s="36">
        <f>[9]С2.2!E15</f>
        <v>4.8000000000000001E-2</v>
      </c>
    </row>
    <row r="54" spans="1:3" x14ac:dyDescent="0.2">
      <c r="A54" s="22" t="s">
        <v>84</v>
      </c>
      <c r="B54" s="58" t="s">
        <v>267</v>
      </c>
      <c r="C54" s="35">
        <f>[9]С2.2!E16</f>
        <v>1</v>
      </c>
    </row>
    <row r="55" spans="1:3" ht="15.75" x14ac:dyDescent="0.2">
      <c r="A55" s="22" t="s">
        <v>86</v>
      </c>
      <c r="B55" s="59" t="s">
        <v>268</v>
      </c>
      <c r="C55" s="35">
        <f>[9]С2!F21</f>
        <v>1</v>
      </c>
    </row>
    <row r="56" spans="1:3" ht="30" x14ac:dyDescent="0.2">
      <c r="A56" s="60" t="s">
        <v>88</v>
      </c>
      <c r="B56" s="34" t="s">
        <v>269</v>
      </c>
      <c r="C56" s="35">
        <f>[9]С2!F13</f>
        <v>201692.04967554673</v>
      </c>
    </row>
    <row r="57" spans="1:3" ht="30" x14ac:dyDescent="0.2">
      <c r="A57" s="60" t="s">
        <v>90</v>
      </c>
      <c r="B57" s="59" t="s">
        <v>270</v>
      </c>
      <c r="C57" s="35">
        <f>[9]С2!F14</f>
        <v>113455</v>
      </c>
    </row>
    <row r="58" spans="1:3" ht="15.75" x14ac:dyDescent="0.2">
      <c r="A58" s="60" t="s">
        <v>92</v>
      </c>
      <c r="B58" s="61" t="s">
        <v>271</v>
      </c>
      <c r="C58" s="41">
        <f>[9]С2!F15</f>
        <v>1.071</v>
      </c>
    </row>
    <row r="59" spans="1:3" ht="15.75" x14ac:dyDescent="0.2">
      <c r="A59" s="60" t="s">
        <v>94</v>
      </c>
      <c r="B59" s="61" t="s">
        <v>272</v>
      </c>
      <c r="C59" s="41">
        <f>[9]С2!F16</f>
        <v>1</v>
      </c>
    </row>
    <row r="60" spans="1:3" ht="17.25" x14ac:dyDescent="0.2">
      <c r="A60" s="60" t="s">
        <v>96</v>
      </c>
      <c r="B60" s="59" t="s">
        <v>273</v>
      </c>
      <c r="C60" s="35">
        <f>[9]С2!F17</f>
        <v>1</v>
      </c>
    </row>
    <row r="61" spans="1:3" s="64" customFormat="1" ht="14.25" x14ac:dyDescent="0.2">
      <c r="A61" s="60" t="s">
        <v>98</v>
      </c>
      <c r="B61" s="62" t="s">
        <v>274</v>
      </c>
      <c r="C61" s="63">
        <f>[9]С2!F33</f>
        <v>10</v>
      </c>
    </row>
    <row r="62" spans="1:3" ht="30" x14ac:dyDescent="0.2">
      <c r="A62" s="60" t="s">
        <v>100</v>
      </c>
      <c r="B62" s="65" t="s">
        <v>275</v>
      </c>
      <c r="C62" s="35">
        <f>[9]С2!F26</f>
        <v>933.15998692308699</v>
      </c>
    </row>
    <row r="63" spans="1:3" ht="17.25" x14ac:dyDescent="0.2">
      <c r="A63" s="60" t="s">
        <v>102</v>
      </c>
      <c r="B63" s="54" t="s">
        <v>276</v>
      </c>
      <c r="C63" s="35">
        <f>[9]С2!F27</f>
        <v>0.13385393699999998</v>
      </c>
    </row>
    <row r="64" spans="1:3" ht="17.25" x14ac:dyDescent="0.2">
      <c r="A64" s="60" t="s">
        <v>104</v>
      </c>
      <c r="B64" s="59" t="s">
        <v>277</v>
      </c>
      <c r="C64" s="63">
        <f>[9]С2!F28</f>
        <v>4200</v>
      </c>
    </row>
    <row r="65" spans="1:3" ht="42.75" x14ac:dyDescent="0.2">
      <c r="A65" s="60" t="s">
        <v>106</v>
      </c>
      <c r="B65" s="34" t="s">
        <v>278</v>
      </c>
      <c r="C65" s="35">
        <f>[9]С2!F22</f>
        <v>42890.921752741691</v>
      </c>
    </row>
    <row r="66" spans="1:3" ht="30" x14ac:dyDescent="0.2">
      <c r="A66" s="60" t="s">
        <v>108</v>
      </c>
      <c r="B66" s="61" t="s">
        <v>279</v>
      </c>
      <c r="C66" s="35">
        <f>[9]С2!F23</f>
        <v>1990</v>
      </c>
    </row>
    <row r="67" spans="1:3" ht="30" x14ac:dyDescent="0.2">
      <c r="A67" s="60" t="s">
        <v>110</v>
      </c>
      <c r="B67" s="54" t="s">
        <v>280</v>
      </c>
      <c r="C67" s="35">
        <f>[9]С2.1!E27</f>
        <v>14307.876789999998</v>
      </c>
    </row>
    <row r="68" spans="1:3" ht="38.25" x14ac:dyDescent="0.2">
      <c r="A68" s="60" t="s">
        <v>112</v>
      </c>
      <c r="B68" s="66" t="s">
        <v>113</v>
      </c>
      <c r="C68" s="53">
        <f>[9]С2.3!E21</f>
        <v>0</v>
      </c>
    </row>
    <row r="69" spans="1:3" ht="25.5" x14ac:dyDescent="0.2">
      <c r="A69" s="60" t="s">
        <v>114</v>
      </c>
      <c r="B69" s="67" t="s">
        <v>115</v>
      </c>
      <c r="C69" s="68">
        <f>[9]С2.3!E11</f>
        <v>9.89</v>
      </c>
    </row>
    <row r="70" spans="1:3" ht="25.5" x14ac:dyDescent="0.2">
      <c r="A70" s="60" t="s">
        <v>116</v>
      </c>
      <c r="B70" s="67" t="s">
        <v>117</v>
      </c>
      <c r="C70" s="63">
        <f>[9]С2.3!E13</f>
        <v>300</v>
      </c>
    </row>
    <row r="71" spans="1:3" ht="25.5" x14ac:dyDescent="0.2">
      <c r="A71" s="60" t="s">
        <v>118</v>
      </c>
      <c r="B71" s="66" t="s">
        <v>119</v>
      </c>
      <c r="C71" s="69">
        <f>IF([9]С2.3!E22&gt;0,[9]С2.3!E22,[9]С2.3!E14)</f>
        <v>61211</v>
      </c>
    </row>
    <row r="72" spans="1:3" ht="38.25" x14ac:dyDescent="0.2">
      <c r="A72" s="60" t="s">
        <v>120</v>
      </c>
      <c r="B72" s="66" t="s">
        <v>121</v>
      </c>
      <c r="C72" s="69">
        <f>IF([9]С2.3!E23&gt;0,[9]С2.3!E23,[9]С2.3!E15)</f>
        <v>45675</v>
      </c>
    </row>
    <row r="73" spans="1:3" ht="30" x14ac:dyDescent="0.2">
      <c r="A73" s="60" t="s">
        <v>122</v>
      </c>
      <c r="B73" s="54" t="s">
        <v>281</v>
      </c>
      <c r="C73" s="35">
        <f>[9]С2.1!E28</f>
        <v>9541.9567200000001</v>
      </c>
    </row>
    <row r="74" spans="1:3" ht="38.25" x14ac:dyDescent="0.2">
      <c r="A74" s="60" t="s">
        <v>124</v>
      </c>
      <c r="B74" s="66" t="s">
        <v>125</v>
      </c>
      <c r="C74" s="53">
        <f>[9]С2.3!E25</f>
        <v>0</v>
      </c>
    </row>
    <row r="75" spans="1:3" ht="25.5" x14ac:dyDescent="0.2">
      <c r="A75" s="60" t="s">
        <v>126</v>
      </c>
      <c r="B75" s="67" t="s">
        <v>127</v>
      </c>
      <c r="C75" s="68">
        <f>[9]С2.3!E12</f>
        <v>0.56000000000000005</v>
      </c>
    </row>
    <row r="76" spans="1:3" ht="25.5" x14ac:dyDescent="0.2">
      <c r="A76" s="60" t="s">
        <v>128</v>
      </c>
      <c r="B76" s="67" t="s">
        <v>117</v>
      </c>
      <c r="C76" s="63">
        <f>[9]С2.3!E13</f>
        <v>300</v>
      </c>
    </row>
    <row r="77" spans="1:3" ht="25.5" x14ac:dyDescent="0.2">
      <c r="A77" s="60" t="s">
        <v>129</v>
      </c>
      <c r="B77" s="70" t="s">
        <v>130</v>
      </c>
      <c r="C77" s="69">
        <f>IF([9]С2.3!E26&gt;0,[9]С2.3!E26,[9]С2.3!E16)</f>
        <v>65637</v>
      </c>
    </row>
    <row r="78" spans="1:3" ht="38.25" x14ac:dyDescent="0.2">
      <c r="A78" s="60" t="s">
        <v>131</v>
      </c>
      <c r="B78" s="70" t="s">
        <v>132</v>
      </c>
      <c r="C78" s="69">
        <f>IF([9]С2.3!E27&gt;0,[9]С2.3!E27,[9]С2.3!E17)</f>
        <v>31684</v>
      </c>
    </row>
    <row r="79" spans="1:3" ht="17.25" x14ac:dyDescent="0.2">
      <c r="A79" s="60" t="s">
        <v>133</v>
      </c>
      <c r="B79" s="34" t="s">
        <v>282</v>
      </c>
      <c r="C79" s="36">
        <f>[9]С2!F29</f>
        <v>0.17804631770487722</v>
      </c>
    </row>
    <row r="80" spans="1:3" ht="30" x14ac:dyDescent="0.2">
      <c r="A80" s="60" t="s">
        <v>135</v>
      </c>
      <c r="B80" s="54" t="s">
        <v>283</v>
      </c>
      <c r="C80" s="71">
        <f>[9]С2!F30</f>
        <v>0.1652189781021898</v>
      </c>
    </row>
    <row r="81" spans="1:3" ht="17.25" x14ac:dyDescent="0.2">
      <c r="A81" s="60" t="s">
        <v>137</v>
      </c>
      <c r="B81" s="72" t="s">
        <v>284</v>
      </c>
      <c r="C81" s="36">
        <f>[9]С2!F31</f>
        <v>0.13880000000000001</v>
      </c>
    </row>
    <row r="82" spans="1:3" s="64" customFormat="1" ht="18" thickBot="1" x14ac:dyDescent="0.25">
      <c r="A82" s="73" t="s">
        <v>139</v>
      </c>
      <c r="B82" s="74" t="s">
        <v>285</v>
      </c>
      <c r="C82" s="75">
        <f>[9]С2!F32</f>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30" x14ac:dyDescent="0.2">
      <c r="A85" s="78" t="s">
        <v>143</v>
      </c>
      <c r="B85" s="34" t="s">
        <v>286</v>
      </c>
      <c r="C85" s="35">
        <f>[9]С3!F14</f>
        <v>14650.185814796665</v>
      </c>
    </row>
    <row r="86" spans="1:3" s="64" customFormat="1" ht="42.75" x14ac:dyDescent="0.2">
      <c r="A86" s="78" t="s">
        <v>145</v>
      </c>
      <c r="B86" s="54" t="s">
        <v>287</v>
      </c>
      <c r="C86" s="79">
        <f>[9]С3!F15</f>
        <v>0.25</v>
      </c>
    </row>
    <row r="87" spans="1:3" s="64" customFormat="1" ht="14.25" x14ac:dyDescent="0.2">
      <c r="A87" s="78" t="s">
        <v>147</v>
      </c>
      <c r="B87" s="80" t="s">
        <v>288</v>
      </c>
      <c r="C87" s="63">
        <f>[9]С3!F18</f>
        <v>15</v>
      </c>
    </row>
    <row r="88" spans="1:3" s="64" customFormat="1" ht="17.25" x14ac:dyDescent="0.2">
      <c r="A88" s="78" t="s">
        <v>149</v>
      </c>
      <c r="B88" s="34" t="s">
        <v>289</v>
      </c>
      <c r="C88" s="35">
        <f>[9]С3!F19</f>
        <v>4157.8973058034635</v>
      </c>
    </row>
    <row r="89" spans="1:3" s="64" customFormat="1" ht="55.5" x14ac:dyDescent="0.2">
      <c r="A89" s="78" t="s">
        <v>151</v>
      </c>
      <c r="B89" s="54" t="s">
        <v>290</v>
      </c>
      <c r="C89" s="81">
        <f>[9]С3!F20</f>
        <v>2.1999999999999999E-2</v>
      </c>
    </row>
    <row r="90" spans="1:3" s="64" customFormat="1" ht="14.25" x14ac:dyDescent="0.2">
      <c r="A90" s="78" t="s">
        <v>153</v>
      </c>
      <c r="B90" s="59" t="s">
        <v>274</v>
      </c>
      <c r="C90" s="63">
        <f>[9]С3!F21</f>
        <v>10</v>
      </c>
    </row>
    <row r="91" spans="1:3" s="64" customFormat="1" ht="17.25" x14ac:dyDescent="0.2">
      <c r="A91" s="78" t="s">
        <v>154</v>
      </c>
      <c r="B91" s="34" t="s">
        <v>291</v>
      </c>
      <c r="C91" s="35">
        <f>[9]С3!F22</f>
        <v>2.7994799607692609</v>
      </c>
    </row>
    <row r="92" spans="1:3" s="64" customFormat="1" ht="55.5" x14ac:dyDescent="0.2">
      <c r="A92" s="78" t="s">
        <v>156</v>
      </c>
      <c r="B92" s="54" t="s">
        <v>292</v>
      </c>
      <c r="C92" s="81">
        <f>[9]С3!F23</f>
        <v>3.0000000000000001E-3</v>
      </c>
    </row>
    <row r="93" spans="1:3" s="64" customFormat="1" ht="27.75" thickBot="1" x14ac:dyDescent="0.25">
      <c r="A93" s="82" t="s">
        <v>158</v>
      </c>
      <c r="B93" s="83" t="s">
        <v>293</v>
      </c>
      <c r="C93" s="84">
        <f>[9]С3!F24</f>
        <v>933.15998692308699</v>
      </c>
    </row>
    <row r="94" spans="1:3" ht="13.5" thickBot="1" x14ac:dyDescent="0.25">
      <c r="A94" s="48"/>
      <c r="B94" s="76"/>
      <c r="C94" s="15"/>
    </row>
    <row r="95" spans="1:3" ht="30" customHeight="1" x14ac:dyDescent="0.2">
      <c r="A95" s="85" t="s">
        <v>159</v>
      </c>
      <c r="B95" s="119" t="s">
        <v>160</v>
      </c>
      <c r="C95" s="119"/>
    </row>
    <row r="96" spans="1:3" ht="30" x14ac:dyDescent="0.2">
      <c r="A96" s="60" t="s">
        <v>161</v>
      </c>
      <c r="B96" s="34" t="s">
        <v>294</v>
      </c>
      <c r="C96" s="35">
        <f>[9]С4!F16</f>
        <v>1652.5</v>
      </c>
    </row>
    <row r="97" spans="1:3" ht="30" x14ac:dyDescent="0.2">
      <c r="A97" s="60" t="s">
        <v>163</v>
      </c>
      <c r="B97" s="59" t="s">
        <v>295</v>
      </c>
      <c r="C97" s="35">
        <f>[9]С4!F17</f>
        <v>73547</v>
      </c>
    </row>
    <row r="98" spans="1:3" ht="17.25" x14ac:dyDescent="0.2">
      <c r="A98" s="60" t="s">
        <v>165</v>
      </c>
      <c r="B98" s="59" t="s">
        <v>296</v>
      </c>
      <c r="C98" s="41">
        <f>[9]С4!F18</f>
        <v>0.02</v>
      </c>
    </row>
    <row r="99" spans="1:3" ht="30" x14ac:dyDescent="0.2">
      <c r="A99" s="60" t="s">
        <v>167</v>
      </c>
      <c r="B99" s="59" t="s">
        <v>297</v>
      </c>
      <c r="C99" s="35">
        <f>[9]С4!F19</f>
        <v>12104</v>
      </c>
    </row>
    <row r="100" spans="1:3" ht="31.5" x14ac:dyDescent="0.2">
      <c r="A100" s="60" t="s">
        <v>169</v>
      </c>
      <c r="B100" s="59" t="s">
        <v>298</v>
      </c>
      <c r="C100" s="41">
        <f>[9]С4!F20</f>
        <v>1.4999999999999999E-2</v>
      </c>
    </row>
    <row r="101" spans="1:3" ht="30" x14ac:dyDescent="0.2">
      <c r="A101" s="60" t="s">
        <v>171</v>
      </c>
      <c r="B101" s="34" t="s">
        <v>299</v>
      </c>
      <c r="C101" s="35">
        <f>[9]С4!F21</f>
        <v>1933.1949342509995</v>
      </c>
    </row>
    <row r="102" spans="1:3" ht="24" customHeight="1" x14ac:dyDescent="0.2">
      <c r="A102" s="60" t="s">
        <v>173</v>
      </c>
      <c r="B102" s="54" t="s">
        <v>174</v>
      </c>
      <c r="C102" s="86">
        <f>IF([9]С4.2!F8="да",[9]С4.2!D21,[9]С4.2!D15)</f>
        <v>0</v>
      </c>
    </row>
    <row r="103" spans="1:3" ht="68.25" x14ac:dyDescent="0.2">
      <c r="A103" s="60" t="s">
        <v>175</v>
      </c>
      <c r="B103" s="54" t="s">
        <v>300</v>
      </c>
      <c r="C103" s="35">
        <f>[9]С4!F22</f>
        <v>3.6112641666666665</v>
      </c>
    </row>
    <row r="104" spans="1:3" ht="30" x14ac:dyDescent="0.2">
      <c r="A104" s="60" t="s">
        <v>177</v>
      </c>
      <c r="B104" s="59" t="s">
        <v>301</v>
      </c>
      <c r="C104" s="35">
        <f>[9]С4!F23</f>
        <v>180</v>
      </c>
    </row>
    <row r="105" spans="1:3" ht="14.25" x14ac:dyDescent="0.2">
      <c r="A105" s="60" t="s">
        <v>179</v>
      </c>
      <c r="B105" s="54" t="s">
        <v>302</v>
      </c>
      <c r="C105" s="35">
        <f>[9]С4!F24</f>
        <v>8497.1999999999989</v>
      </c>
    </row>
    <row r="106" spans="1:3" ht="14.25" x14ac:dyDescent="0.2">
      <c r="A106" s="60" t="s">
        <v>181</v>
      </c>
      <c r="B106" s="59" t="s">
        <v>303</v>
      </c>
      <c r="C106" s="41">
        <f>[9]С4!F25</f>
        <v>0.35</v>
      </c>
    </row>
    <row r="107" spans="1:3" ht="17.25" x14ac:dyDescent="0.2">
      <c r="A107" s="60" t="s">
        <v>183</v>
      </c>
      <c r="B107" s="34" t="s">
        <v>304</v>
      </c>
      <c r="C107" s="35">
        <f>[9]С4!F26</f>
        <v>57.538080000000001</v>
      </c>
    </row>
    <row r="108" spans="1:3" ht="25.5" x14ac:dyDescent="0.2">
      <c r="A108" s="60" t="s">
        <v>185</v>
      </c>
      <c r="B108" s="54" t="s">
        <v>113</v>
      </c>
      <c r="C108" s="86">
        <f>[9]С4.3!E16</f>
        <v>0</v>
      </c>
    </row>
    <row r="109" spans="1:3" ht="25.5" x14ac:dyDescent="0.2">
      <c r="A109" s="60" t="s">
        <v>186</v>
      </c>
      <c r="B109" s="54" t="s">
        <v>187</v>
      </c>
      <c r="C109" s="35">
        <f>[9]С4.3!E17</f>
        <v>15.48</v>
      </c>
    </row>
    <row r="110" spans="1:3" ht="38.25" x14ac:dyDescent="0.2">
      <c r="A110" s="60" t="s">
        <v>188</v>
      </c>
      <c r="B110" s="54" t="s">
        <v>125</v>
      </c>
      <c r="C110" s="86">
        <f>[9]С4.3!E18</f>
        <v>0</v>
      </c>
    </row>
    <row r="111" spans="1:3" x14ac:dyDescent="0.2">
      <c r="A111" s="60" t="s">
        <v>189</v>
      </c>
      <c r="B111" s="54" t="s">
        <v>190</v>
      </c>
      <c r="C111" s="35">
        <f>[9]С4.3!E19</f>
        <v>15.93</v>
      </c>
    </row>
    <row r="112" spans="1:3" x14ac:dyDescent="0.2">
      <c r="A112" s="60" t="s">
        <v>191</v>
      </c>
      <c r="B112" s="59" t="s">
        <v>192</v>
      </c>
      <c r="C112" s="35">
        <f>[9]С4.3!E11</f>
        <v>1871</v>
      </c>
    </row>
    <row r="113" spans="1:3" x14ac:dyDescent="0.2">
      <c r="A113" s="60" t="s">
        <v>193</v>
      </c>
      <c r="B113" s="59" t="s">
        <v>194</v>
      </c>
      <c r="C113" s="53">
        <f>[9]С4.3!E12</f>
        <v>1636</v>
      </c>
    </row>
    <row r="114" spans="1:3" x14ac:dyDescent="0.2">
      <c r="A114" s="60" t="s">
        <v>195</v>
      </c>
      <c r="B114" s="59" t="s">
        <v>196</v>
      </c>
      <c r="C114" s="53">
        <f>[9]С4.3!E13</f>
        <v>204</v>
      </c>
    </row>
    <row r="115" spans="1:3" ht="30" x14ac:dyDescent="0.2">
      <c r="A115" s="60" t="s">
        <v>197</v>
      </c>
      <c r="B115" s="34" t="s">
        <v>305</v>
      </c>
      <c r="C115" s="35">
        <f>[9]С4!F27</f>
        <v>1184.3870095996429</v>
      </c>
    </row>
    <row r="116" spans="1:3" ht="25.5" x14ac:dyDescent="0.2">
      <c r="A116" s="60" t="s">
        <v>199</v>
      </c>
      <c r="B116" s="54" t="s">
        <v>200</v>
      </c>
      <c r="C116" s="35">
        <f>[9]С4!F28</f>
        <v>909.66744208881937</v>
      </c>
    </row>
    <row r="117" spans="1:3" ht="42.75" x14ac:dyDescent="0.2">
      <c r="A117" s="60" t="s">
        <v>201</v>
      </c>
      <c r="B117" s="54" t="s">
        <v>306</v>
      </c>
      <c r="C117" s="35">
        <f>[9]С4!F29</f>
        <v>274.71956751082348</v>
      </c>
    </row>
    <row r="118" spans="1:3" ht="30" x14ac:dyDescent="0.2">
      <c r="A118" s="60" t="s">
        <v>203</v>
      </c>
      <c r="B118" s="40" t="s">
        <v>307</v>
      </c>
      <c r="C118" s="35">
        <f>[9]С4!F30</f>
        <v>2993.5654820982536</v>
      </c>
    </row>
    <row r="119" spans="1:3" ht="42.75" x14ac:dyDescent="0.2">
      <c r="A119" s="60" t="s">
        <v>205</v>
      </c>
      <c r="B119" s="87" t="s">
        <v>308</v>
      </c>
      <c r="C119" s="35">
        <f>[9]С4!F33</f>
        <v>1812.8020023806164</v>
      </c>
    </row>
    <row r="120" spans="1:3" ht="30" x14ac:dyDescent="0.2">
      <c r="A120" s="60" t="s">
        <v>207</v>
      </c>
      <c r="B120" s="88" t="s">
        <v>309</v>
      </c>
      <c r="C120" s="35">
        <f>[9]С4!F35</f>
        <v>18.902267999999999</v>
      </c>
    </row>
    <row r="121" spans="1:3" ht="14.25" x14ac:dyDescent="0.2">
      <c r="A121" s="60" t="s">
        <v>209</v>
      </c>
      <c r="B121" s="57" t="s">
        <v>310</v>
      </c>
      <c r="C121" s="35">
        <f>[9]С4!F36</f>
        <v>14319.9</v>
      </c>
    </row>
    <row r="122" spans="1:3" ht="28.5" thickBot="1" x14ac:dyDescent="0.25">
      <c r="A122" s="73" t="s">
        <v>211</v>
      </c>
      <c r="B122" s="89" t="s">
        <v>311</v>
      </c>
      <c r="C122" s="84">
        <f>[9]С4!F37</f>
        <v>1.32</v>
      </c>
    </row>
    <row r="123" spans="1:3" s="90" customFormat="1" ht="13.5" thickBot="1" x14ac:dyDescent="0.25">
      <c r="A123" s="48"/>
      <c r="B123" s="76"/>
      <c r="C123" s="15"/>
    </row>
    <row r="124" spans="1:3" s="64" customFormat="1" ht="30" customHeight="1" x14ac:dyDescent="0.2">
      <c r="A124" s="77" t="s">
        <v>213</v>
      </c>
      <c r="B124" s="119" t="s">
        <v>214</v>
      </c>
      <c r="C124" s="119"/>
    </row>
    <row r="125" spans="1:3" ht="16.5" thickBot="1" x14ac:dyDescent="0.25">
      <c r="A125" s="27" t="s">
        <v>215</v>
      </c>
      <c r="B125" s="91" t="s">
        <v>312</v>
      </c>
      <c r="C125" s="84">
        <f>[9]С5!F17</f>
        <v>0.02</v>
      </c>
    </row>
    <row r="126" spans="1:3" s="90" customFormat="1" ht="13.5" thickBot="1" x14ac:dyDescent="0.25">
      <c r="A126" s="48"/>
      <c r="B126" s="76"/>
      <c r="C126" s="15"/>
    </row>
    <row r="127" spans="1:3" ht="42.75" customHeight="1" x14ac:dyDescent="0.2">
      <c r="A127" s="85" t="s">
        <v>217</v>
      </c>
      <c r="B127" s="120" t="s">
        <v>218</v>
      </c>
      <c r="C127" s="120"/>
    </row>
    <row r="128" spans="1:3" ht="68.25" x14ac:dyDescent="0.2">
      <c r="A128" s="60" t="s">
        <v>219</v>
      </c>
      <c r="B128" s="92" t="s">
        <v>313</v>
      </c>
      <c r="C128" s="35" t="s">
        <v>34</v>
      </c>
    </row>
    <row r="129" spans="1:3" ht="42.75" hidden="1" x14ac:dyDescent="0.2">
      <c r="A129" s="60" t="s">
        <v>221</v>
      </c>
      <c r="B129" s="87" t="s">
        <v>314</v>
      </c>
      <c r="C129" s="93"/>
    </row>
    <row r="130" spans="1:3" ht="69" thickBot="1" x14ac:dyDescent="0.25">
      <c r="A130" s="73" t="s">
        <v>223</v>
      </c>
      <c r="B130" s="94" t="s">
        <v>315</v>
      </c>
      <c r="C130" s="95" t="s">
        <v>34</v>
      </c>
    </row>
    <row r="131" spans="1:3" ht="62.25" hidden="1" customHeight="1" x14ac:dyDescent="0.2">
      <c r="A131" s="96" t="s">
        <v>225</v>
      </c>
      <c r="B131" s="97" t="s">
        <v>316</v>
      </c>
      <c r="C131" s="98"/>
    </row>
    <row r="132" spans="1:3" ht="68.25" hidden="1" x14ac:dyDescent="0.2">
      <c r="A132" s="60" t="s">
        <v>227</v>
      </c>
      <c r="B132" s="87" t="s">
        <v>317</v>
      </c>
      <c r="C132" s="36"/>
    </row>
    <row r="133" spans="1:3" ht="69" hidden="1" thickBot="1" x14ac:dyDescent="0.25">
      <c r="A133" s="73" t="s">
        <v>229</v>
      </c>
      <c r="B133" s="99" t="s">
        <v>318</v>
      </c>
      <c r="C133" s="75"/>
    </row>
    <row r="134" spans="1:3" s="90" customFormat="1" ht="13.5" thickBot="1" x14ac:dyDescent="0.25">
      <c r="A134" s="48"/>
      <c r="B134" s="76"/>
      <c r="C134" s="15"/>
    </row>
    <row r="135" spans="1:3" ht="26.25" customHeight="1" x14ac:dyDescent="0.2">
      <c r="A135" s="85" t="s">
        <v>231</v>
      </c>
      <c r="B135" s="100" t="s">
        <v>319</v>
      </c>
      <c r="C135" s="101">
        <f>[9]С2!F37</f>
        <v>20.818139999999996</v>
      </c>
    </row>
    <row r="136" spans="1:3" ht="14.25" x14ac:dyDescent="0.2">
      <c r="A136" s="60" t="s">
        <v>233</v>
      </c>
      <c r="B136" s="102" t="s">
        <v>320</v>
      </c>
      <c r="C136" s="35">
        <f>[9]С2!F38</f>
        <v>7</v>
      </c>
    </row>
    <row r="137" spans="1:3" ht="17.25" x14ac:dyDescent="0.2">
      <c r="A137" s="60" t="s">
        <v>235</v>
      </c>
      <c r="B137" s="102" t="s">
        <v>321</v>
      </c>
      <c r="C137" s="35">
        <f>[9]С2!F40</f>
        <v>0.97</v>
      </c>
    </row>
    <row r="138" spans="1:3" ht="15" thickBot="1" x14ac:dyDescent="0.25">
      <c r="A138" s="73" t="s">
        <v>237</v>
      </c>
      <c r="B138" s="103" t="s">
        <v>322</v>
      </c>
      <c r="C138" s="47">
        <f>[9]С2!F42</f>
        <v>0.35</v>
      </c>
    </row>
    <row r="139" spans="1:3" s="90" customFormat="1" ht="13.5" thickBot="1" x14ac:dyDescent="0.25">
      <c r="A139" s="48"/>
      <c r="B139" s="76"/>
      <c r="C139" s="15"/>
    </row>
    <row r="140" spans="1:3" ht="30" x14ac:dyDescent="0.2">
      <c r="A140" s="85" t="s">
        <v>238</v>
      </c>
      <c r="B140" s="104" t="s">
        <v>323</v>
      </c>
      <c r="C140" s="105">
        <f>[9]С2!F35</f>
        <v>1.6598760876745948</v>
      </c>
    </row>
    <row r="141" spans="1:3" ht="22.7" customHeight="1" thickBot="1" x14ac:dyDescent="0.25">
      <c r="A141" s="73" t="s">
        <v>240</v>
      </c>
      <c r="B141" s="121" t="s">
        <v>324</v>
      </c>
      <c r="C141" s="121"/>
    </row>
    <row r="142" spans="1:3" ht="13.5" thickBot="1" x14ac:dyDescent="0.25">
      <c r="A142" s="107"/>
      <c r="B142" s="108" t="s">
        <v>242</v>
      </c>
      <c r="C142" s="109"/>
    </row>
    <row r="143" spans="1:3" x14ac:dyDescent="0.2">
      <c r="A143" s="107"/>
      <c r="B143" s="110">
        <v>2020</v>
      </c>
      <c r="C143" s="111">
        <f>[9]С2.5!$E$11</f>
        <v>-2.9000000000000001E-2</v>
      </c>
    </row>
    <row r="144" spans="1:3" x14ac:dyDescent="0.2">
      <c r="A144" s="107"/>
      <c r="B144" s="112">
        <f>B143+1</f>
        <v>2021</v>
      </c>
      <c r="C144" s="113">
        <f>[9]С2.5!$F$11</f>
        <v>0.245</v>
      </c>
    </row>
    <row r="145" spans="1:3" x14ac:dyDescent="0.2">
      <c r="A145" s="107"/>
      <c r="B145" s="112">
        <f t="shared" ref="B145:B208" si="0">B144+1</f>
        <v>2022</v>
      </c>
      <c r="C145" s="113">
        <f>[9]С2.5!$G$11</f>
        <v>0.114</v>
      </c>
    </row>
    <row r="146" spans="1:3" ht="13.5" thickBot="1" x14ac:dyDescent="0.25">
      <c r="A146" s="107"/>
      <c r="B146" s="114">
        <f t="shared" si="0"/>
        <v>2023</v>
      </c>
      <c r="C146" s="115">
        <f>[9]С2.5!$H$11</f>
        <v>0.04</v>
      </c>
    </row>
    <row r="147" spans="1:3" x14ac:dyDescent="0.2">
      <c r="A147" s="107"/>
      <c r="B147" s="116">
        <f t="shared" si="0"/>
        <v>2024</v>
      </c>
      <c r="C147" s="117">
        <f>[9]С2.5!$I$11</f>
        <v>0.11700000000000001</v>
      </c>
    </row>
    <row r="148" spans="1:3" x14ac:dyDescent="0.2">
      <c r="A148" s="107"/>
      <c r="B148" s="112">
        <f t="shared" si="0"/>
        <v>2025</v>
      </c>
      <c r="C148" s="113">
        <f>[9]С2.5!$J$11</f>
        <v>6.0999999999999999E-2</v>
      </c>
    </row>
    <row r="149" spans="1:3" hidden="1" x14ac:dyDescent="0.2">
      <c r="A149" s="107"/>
      <c r="B149" s="112">
        <f t="shared" si="0"/>
        <v>2026</v>
      </c>
      <c r="C149" s="113">
        <f>[9]С2.5!$K$11</f>
        <v>3.5813361771260002E-2</v>
      </c>
    </row>
    <row r="150" spans="1:3" hidden="1" x14ac:dyDescent="0.2">
      <c r="A150" s="107"/>
      <c r="B150" s="112">
        <f t="shared" si="0"/>
        <v>2027</v>
      </c>
      <c r="C150" s="113">
        <f>[9]С2.5!$L$11</f>
        <v>3.2682303599220003E-2</v>
      </c>
    </row>
    <row r="151" spans="1:3" hidden="1" x14ac:dyDescent="0.2">
      <c r="A151" s="107"/>
      <c r="B151" s="112">
        <f t="shared" si="0"/>
        <v>2028</v>
      </c>
      <c r="C151" s="113">
        <f>[9]С2.5!$M$11</f>
        <v>0</v>
      </c>
    </row>
    <row r="152" spans="1:3" hidden="1" x14ac:dyDescent="0.2">
      <c r="A152" s="107"/>
      <c r="B152" s="112">
        <f t="shared" si="0"/>
        <v>2029</v>
      </c>
      <c r="C152" s="113">
        <f>[9]С2.5!$N$11</f>
        <v>0</v>
      </c>
    </row>
    <row r="153" spans="1:3" hidden="1" x14ac:dyDescent="0.2">
      <c r="A153" s="107"/>
      <c r="B153" s="112">
        <f t="shared" si="0"/>
        <v>2030</v>
      </c>
      <c r="C153" s="113">
        <f>[9]С2.5!$O$11</f>
        <v>0</v>
      </c>
    </row>
    <row r="154" spans="1:3" hidden="1" x14ac:dyDescent="0.2">
      <c r="A154" s="107"/>
      <c r="B154" s="112">
        <f t="shared" si="0"/>
        <v>2031</v>
      </c>
      <c r="C154" s="113">
        <f>[9]С2.5!$P$11</f>
        <v>0</v>
      </c>
    </row>
    <row r="155" spans="1:3" hidden="1" x14ac:dyDescent="0.2">
      <c r="A155" s="90"/>
      <c r="B155" s="112">
        <f t="shared" si="0"/>
        <v>2032</v>
      </c>
      <c r="C155" s="113">
        <f>[9]С2.5!$Q$11</f>
        <v>0</v>
      </c>
    </row>
    <row r="156" spans="1:3" hidden="1" x14ac:dyDescent="0.2">
      <c r="A156" s="90"/>
      <c r="B156" s="112">
        <f t="shared" si="0"/>
        <v>2033</v>
      </c>
      <c r="C156" s="113">
        <f>[9]С2.5!$R$11</f>
        <v>0</v>
      </c>
    </row>
    <row r="157" spans="1:3" hidden="1" x14ac:dyDescent="0.2">
      <c r="B157" s="112">
        <f t="shared" si="0"/>
        <v>2034</v>
      </c>
      <c r="C157" s="113">
        <f>[9]С2.5!$S$11</f>
        <v>0</v>
      </c>
    </row>
    <row r="158" spans="1:3" hidden="1" x14ac:dyDescent="0.2">
      <c r="B158" s="112">
        <f t="shared" si="0"/>
        <v>2035</v>
      </c>
      <c r="C158" s="113">
        <f>[9]С2.5!$T$11</f>
        <v>0</v>
      </c>
    </row>
    <row r="159" spans="1:3" hidden="1" x14ac:dyDescent="0.2">
      <c r="B159" s="112">
        <f t="shared" si="0"/>
        <v>2036</v>
      </c>
      <c r="C159" s="113">
        <f>[9]С2.5!$U$11</f>
        <v>0</v>
      </c>
    </row>
    <row r="160" spans="1:3" hidden="1" x14ac:dyDescent="0.2">
      <c r="B160" s="112">
        <f t="shared" si="0"/>
        <v>2037</v>
      </c>
      <c r="C160" s="113">
        <f>[9]С2.5!$V$11</f>
        <v>0</v>
      </c>
    </row>
    <row r="161" spans="2:3" hidden="1" x14ac:dyDescent="0.2">
      <c r="B161" s="112">
        <f t="shared" si="0"/>
        <v>2038</v>
      </c>
      <c r="C161" s="113">
        <f>[9]С2.5!$W$11</f>
        <v>0</v>
      </c>
    </row>
    <row r="162" spans="2:3" hidden="1" x14ac:dyDescent="0.2">
      <c r="B162" s="112">
        <f t="shared" si="0"/>
        <v>2039</v>
      </c>
      <c r="C162" s="113">
        <f>[9]С2.5!$X$11</f>
        <v>0</v>
      </c>
    </row>
    <row r="163" spans="2:3" hidden="1" x14ac:dyDescent="0.2">
      <c r="B163" s="112">
        <f t="shared" si="0"/>
        <v>2040</v>
      </c>
      <c r="C163" s="113">
        <f>[9]С2.5!$Y$11</f>
        <v>0</v>
      </c>
    </row>
    <row r="164" spans="2:3" hidden="1" x14ac:dyDescent="0.2">
      <c r="B164" s="112">
        <f t="shared" si="0"/>
        <v>2041</v>
      </c>
      <c r="C164" s="113">
        <f>[9]С2.5!$Z$11</f>
        <v>0</v>
      </c>
    </row>
    <row r="165" spans="2:3" hidden="1" x14ac:dyDescent="0.2">
      <c r="B165" s="112">
        <f t="shared" si="0"/>
        <v>2042</v>
      </c>
      <c r="C165" s="113">
        <f>[9]С2.5!$AA$11</f>
        <v>0</v>
      </c>
    </row>
    <row r="166" spans="2:3" hidden="1" x14ac:dyDescent="0.2">
      <c r="B166" s="112">
        <f t="shared" si="0"/>
        <v>2043</v>
      </c>
      <c r="C166" s="113">
        <f>[9]С2.5!$AB$11</f>
        <v>0</v>
      </c>
    </row>
    <row r="167" spans="2:3" hidden="1" x14ac:dyDescent="0.2">
      <c r="B167" s="112">
        <f t="shared" si="0"/>
        <v>2044</v>
      </c>
      <c r="C167" s="113">
        <f>[9]С2.5!$AC$11</f>
        <v>0</v>
      </c>
    </row>
    <row r="168" spans="2:3" hidden="1" x14ac:dyDescent="0.2">
      <c r="B168" s="112">
        <f t="shared" si="0"/>
        <v>2045</v>
      </c>
      <c r="C168" s="113">
        <f>[9]С2.5!$AD$11</f>
        <v>0</v>
      </c>
    </row>
    <row r="169" spans="2:3" hidden="1" x14ac:dyDescent="0.2">
      <c r="B169" s="112">
        <f t="shared" si="0"/>
        <v>2046</v>
      </c>
      <c r="C169" s="113">
        <f>[9]С2.5!$AE$11</f>
        <v>0</v>
      </c>
    </row>
    <row r="170" spans="2:3" hidden="1" x14ac:dyDescent="0.2">
      <c r="B170" s="112">
        <f t="shared" si="0"/>
        <v>2047</v>
      </c>
      <c r="C170" s="113">
        <f>[9]С2.5!$AF$11</f>
        <v>0</v>
      </c>
    </row>
    <row r="171" spans="2:3" hidden="1" x14ac:dyDescent="0.2">
      <c r="B171" s="112">
        <f t="shared" si="0"/>
        <v>2048</v>
      </c>
      <c r="C171" s="113">
        <f>[9]С2.5!$AG$11</f>
        <v>0</v>
      </c>
    </row>
    <row r="172" spans="2:3" hidden="1" x14ac:dyDescent="0.2">
      <c r="B172" s="112">
        <f t="shared" si="0"/>
        <v>2049</v>
      </c>
      <c r="C172" s="113">
        <f>[9]С2.5!$AH$11</f>
        <v>0</v>
      </c>
    </row>
    <row r="173" spans="2:3" hidden="1" x14ac:dyDescent="0.2">
      <c r="B173" s="112">
        <f t="shared" si="0"/>
        <v>2050</v>
      </c>
      <c r="C173" s="113">
        <f>[9]С2.5!$AI$11</f>
        <v>0</v>
      </c>
    </row>
    <row r="174" spans="2:3" hidden="1" x14ac:dyDescent="0.2">
      <c r="B174" s="112">
        <f t="shared" si="0"/>
        <v>2051</v>
      </c>
      <c r="C174" s="113">
        <f>[9]С2.5!$AJ$11</f>
        <v>0</v>
      </c>
    </row>
    <row r="175" spans="2:3" hidden="1" x14ac:dyDescent="0.2">
      <c r="B175" s="112">
        <f t="shared" si="0"/>
        <v>2052</v>
      </c>
      <c r="C175" s="113">
        <f>[9]С2.5!$AK$11</f>
        <v>0</v>
      </c>
    </row>
    <row r="176" spans="2:3" hidden="1" x14ac:dyDescent="0.2">
      <c r="B176" s="112">
        <f t="shared" si="0"/>
        <v>2053</v>
      </c>
      <c r="C176" s="113">
        <f>[9]С2.5!$AL$11</f>
        <v>0</v>
      </c>
    </row>
    <row r="177" spans="2:3" hidden="1" x14ac:dyDescent="0.2">
      <c r="B177" s="112">
        <f t="shared" si="0"/>
        <v>2054</v>
      </c>
      <c r="C177" s="113">
        <f>[9]С2.5!$AM$11</f>
        <v>0</v>
      </c>
    </row>
    <row r="178" spans="2:3" hidden="1" x14ac:dyDescent="0.2">
      <c r="B178" s="112">
        <f t="shared" si="0"/>
        <v>2055</v>
      </c>
      <c r="C178" s="113">
        <f>[9]С2.5!$AN$11</f>
        <v>0</v>
      </c>
    </row>
    <row r="179" spans="2:3" hidden="1" x14ac:dyDescent="0.2">
      <c r="B179" s="112">
        <f t="shared" si="0"/>
        <v>2056</v>
      </c>
      <c r="C179" s="113">
        <f>[9]С2.5!$AO$11</f>
        <v>0</v>
      </c>
    </row>
    <row r="180" spans="2:3" hidden="1" x14ac:dyDescent="0.2">
      <c r="B180" s="112">
        <f t="shared" si="0"/>
        <v>2057</v>
      </c>
      <c r="C180" s="113">
        <f>[9]С2.5!$AP$11</f>
        <v>0</v>
      </c>
    </row>
    <row r="181" spans="2:3" hidden="1" x14ac:dyDescent="0.2">
      <c r="B181" s="112">
        <f t="shared" si="0"/>
        <v>2058</v>
      </c>
      <c r="C181" s="113">
        <f>[9]С2.5!$AQ$11</f>
        <v>0</v>
      </c>
    </row>
    <row r="182" spans="2:3" hidden="1" x14ac:dyDescent="0.2">
      <c r="B182" s="112">
        <f t="shared" si="0"/>
        <v>2059</v>
      </c>
      <c r="C182" s="113">
        <f>[9]С2.5!$AR$11</f>
        <v>0</v>
      </c>
    </row>
    <row r="183" spans="2:3" hidden="1" x14ac:dyDescent="0.2">
      <c r="B183" s="112">
        <f t="shared" si="0"/>
        <v>2060</v>
      </c>
      <c r="C183" s="113">
        <f>[9]С2.5!$AS$11</f>
        <v>0</v>
      </c>
    </row>
    <row r="184" spans="2:3" hidden="1" x14ac:dyDescent="0.2">
      <c r="B184" s="112">
        <f t="shared" si="0"/>
        <v>2061</v>
      </c>
      <c r="C184" s="113">
        <f>[9]С2.5!$AT$11</f>
        <v>0</v>
      </c>
    </row>
    <row r="185" spans="2:3" hidden="1" x14ac:dyDescent="0.2">
      <c r="B185" s="112">
        <f t="shared" si="0"/>
        <v>2062</v>
      </c>
      <c r="C185" s="113">
        <f>[9]С2.5!$AU$11</f>
        <v>0</v>
      </c>
    </row>
    <row r="186" spans="2:3" hidden="1" x14ac:dyDescent="0.2">
      <c r="B186" s="112">
        <f t="shared" si="0"/>
        <v>2063</v>
      </c>
      <c r="C186" s="113">
        <f>[9]С2.5!$AV$11</f>
        <v>0</v>
      </c>
    </row>
    <row r="187" spans="2:3" hidden="1" x14ac:dyDescent="0.2">
      <c r="B187" s="112">
        <f t="shared" si="0"/>
        <v>2064</v>
      </c>
      <c r="C187" s="113">
        <f>[9]С2.5!$AW$11</f>
        <v>0</v>
      </c>
    </row>
    <row r="188" spans="2:3" hidden="1" x14ac:dyDescent="0.2">
      <c r="B188" s="112">
        <f t="shared" si="0"/>
        <v>2065</v>
      </c>
      <c r="C188" s="113">
        <f>[9]С2.5!$AX$11</f>
        <v>0</v>
      </c>
    </row>
    <row r="189" spans="2:3" hidden="1" x14ac:dyDescent="0.2">
      <c r="B189" s="112">
        <f t="shared" si="0"/>
        <v>2066</v>
      </c>
      <c r="C189" s="113">
        <f>[9]С2.5!$AY$11</f>
        <v>0</v>
      </c>
    </row>
    <row r="190" spans="2:3" hidden="1" x14ac:dyDescent="0.2">
      <c r="B190" s="112">
        <f t="shared" si="0"/>
        <v>2067</v>
      </c>
      <c r="C190" s="113">
        <f>[9]С2.5!$AZ$11</f>
        <v>0</v>
      </c>
    </row>
    <row r="191" spans="2:3" hidden="1" x14ac:dyDescent="0.2">
      <c r="B191" s="112">
        <f t="shared" si="0"/>
        <v>2068</v>
      </c>
      <c r="C191" s="113">
        <f>[9]С2.5!$BA$11</f>
        <v>0</v>
      </c>
    </row>
    <row r="192" spans="2:3" hidden="1" x14ac:dyDescent="0.2">
      <c r="B192" s="112">
        <f t="shared" si="0"/>
        <v>2069</v>
      </c>
      <c r="C192" s="113">
        <f>[9]С2.5!$BB$11</f>
        <v>0</v>
      </c>
    </row>
    <row r="193" spans="2:3" hidden="1" x14ac:dyDescent="0.2">
      <c r="B193" s="112">
        <f t="shared" si="0"/>
        <v>2070</v>
      </c>
      <c r="C193" s="113">
        <f>[9]С2.5!$BC$11</f>
        <v>0</v>
      </c>
    </row>
    <row r="194" spans="2:3" hidden="1" x14ac:dyDescent="0.2">
      <c r="B194" s="112">
        <f t="shared" si="0"/>
        <v>2071</v>
      </c>
      <c r="C194" s="113">
        <f>[9]С2.5!$BD$11</f>
        <v>0</v>
      </c>
    </row>
    <row r="195" spans="2:3" hidden="1" x14ac:dyDescent="0.2">
      <c r="B195" s="112">
        <f t="shared" si="0"/>
        <v>2072</v>
      </c>
      <c r="C195" s="113">
        <f>[9]С2.5!$BE$11</f>
        <v>0</v>
      </c>
    </row>
    <row r="196" spans="2:3" hidden="1" x14ac:dyDescent="0.2">
      <c r="B196" s="112">
        <f t="shared" si="0"/>
        <v>2073</v>
      </c>
      <c r="C196" s="113">
        <f>[9]С2.5!$BF$11</f>
        <v>0</v>
      </c>
    </row>
    <row r="197" spans="2:3" hidden="1" x14ac:dyDescent="0.2">
      <c r="B197" s="112">
        <f t="shared" si="0"/>
        <v>2074</v>
      </c>
      <c r="C197" s="113">
        <f>[9]С2.5!$BG$11</f>
        <v>0</v>
      </c>
    </row>
    <row r="198" spans="2:3" hidden="1" x14ac:dyDescent="0.2">
      <c r="B198" s="112">
        <f t="shared" si="0"/>
        <v>2075</v>
      </c>
      <c r="C198" s="113">
        <f>[9]С2.5!$BH$11</f>
        <v>0</v>
      </c>
    </row>
    <row r="199" spans="2:3" hidden="1" x14ac:dyDescent="0.2">
      <c r="B199" s="112">
        <f t="shared" si="0"/>
        <v>2076</v>
      </c>
      <c r="C199" s="113">
        <f>[9]С2.5!$BI$11</f>
        <v>0</v>
      </c>
    </row>
    <row r="200" spans="2:3" hidden="1" x14ac:dyDescent="0.2">
      <c r="B200" s="112">
        <f t="shared" si="0"/>
        <v>2077</v>
      </c>
      <c r="C200" s="113">
        <f>[9]С2.5!$BJ$11</f>
        <v>0</v>
      </c>
    </row>
    <row r="201" spans="2:3" hidden="1" x14ac:dyDescent="0.2">
      <c r="B201" s="112">
        <f t="shared" si="0"/>
        <v>2078</v>
      </c>
      <c r="C201" s="113">
        <f>[9]С2.5!$BK$11</f>
        <v>0</v>
      </c>
    </row>
    <row r="202" spans="2:3" hidden="1" x14ac:dyDescent="0.2">
      <c r="B202" s="112">
        <f t="shared" si="0"/>
        <v>2079</v>
      </c>
      <c r="C202" s="113">
        <f>[9]С2.5!$BL$11</f>
        <v>0</v>
      </c>
    </row>
    <row r="203" spans="2:3" hidden="1" x14ac:dyDescent="0.2">
      <c r="B203" s="112">
        <f t="shared" si="0"/>
        <v>2080</v>
      </c>
      <c r="C203" s="113">
        <f>[9]С2.5!$BM$11</f>
        <v>0</v>
      </c>
    </row>
    <row r="204" spans="2:3" hidden="1" x14ac:dyDescent="0.2">
      <c r="B204" s="112">
        <f t="shared" si="0"/>
        <v>2081</v>
      </c>
      <c r="C204" s="113">
        <f>[9]С2.5!$BN$11</f>
        <v>0</v>
      </c>
    </row>
    <row r="205" spans="2:3" hidden="1" x14ac:dyDescent="0.2">
      <c r="B205" s="112">
        <f t="shared" si="0"/>
        <v>2082</v>
      </c>
      <c r="C205" s="113">
        <f>[9]С2.5!$BO$11</f>
        <v>0</v>
      </c>
    </row>
    <row r="206" spans="2:3" hidden="1" x14ac:dyDescent="0.2">
      <c r="B206" s="112">
        <f t="shared" si="0"/>
        <v>2083</v>
      </c>
      <c r="C206" s="113">
        <f>[9]С2.5!$BP$11</f>
        <v>0</v>
      </c>
    </row>
    <row r="207" spans="2:3" hidden="1" x14ac:dyDescent="0.2">
      <c r="B207" s="112">
        <f t="shared" si="0"/>
        <v>2084</v>
      </c>
      <c r="C207" s="113">
        <f>[9]С2.5!$BQ$11</f>
        <v>0</v>
      </c>
    </row>
    <row r="208" spans="2:3" hidden="1" x14ac:dyDescent="0.2">
      <c r="B208" s="112">
        <f t="shared" si="0"/>
        <v>2085</v>
      </c>
      <c r="C208" s="113">
        <f>[9]С2.5!$BR$11</f>
        <v>0</v>
      </c>
    </row>
    <row r="209" spans="2:3" hidden="1" x14ac:dyDescent="0.2">
      <c r="B209" s="112">
        <f t="shared" ref="B209:B223" si="1">B208+1</f>
        <v>2086</v>
      </c>
      <c r="C209" s="113">
        <f>[9]С2.5!$BS$11</f>
        <v>0</v>
      </c>
    </row>
    <row r="210" spans="2:3" hidden="1" x14ac:dyDescent="0.2">
      <c r="B210" s="112">
        <f t="shared" si="1"/>
        <v>2087</v>
      </c>
      <c r="C210" s="113">
        <f>[9]С2.5!$BT$11</f>
        <v>0</v>
      </c>
    </row>
    <row r="211" spans="2:3" hidden="1" x14ac:dyDescent="0.2">
      <c r="B211" s="112">
        <f t="shared" si="1"/>
        <v>2088</v>
      </c>
      <c r="C211" s="113">
        <f>[9]С2.5!$BU$11</f>
        <v>0</v>
      </c>
    </row>
    <row r="212" spans="2:3" hidden="1" x14ac:dyDescent="0.2">
      <c r="B212" s="112">
        <f t="shared" si="1"/>
        <v>2089</v>
      </c>
      <c r="C212" s="113">
        <f>[9]С2.5!$BV$11</f>
        <v>0</v>
      </c>
    </row>
    <row r="213" spans="2:3" hidden="1" x14ac:dyDescent="0.2">
      <c r="B213" s="112">
        <f t="shared" si="1"/>
        <v>2090</v>
      </c>
      <c r="C213" s="113">
        <f>[9]С2.5!$BW$11</f>
        <v>0</v>
      </c>
    </row>
    <row r="214" spans="2:3" hidden="1" x14ac:dyDescent="0.2">
      <c r="B214" s="112">
        <f t="shared" si="1"/>
        <v>2091</v>
      </c>
      <c r="C214" s="113">
        <f>[9]С2.5!$BX$11</f>
        <v>0</v>
      </c>
    </row>
    <row r="215" spans="2:3" hidden="1" x14ac:dyDescent="0.2">
      <c r="B215" s="112">
        <f t="shared" si="1"/>
        <v>2092</v>
      </c>
      <c r="C215" s="113">
        <f>[9]С2.5!$BY$11</f>
        <v>0</v>
      </c>
    </row>
    <row r="216" spans="2:3" hidden="1" x14ac:dyDescent="0.2">
      <c r="B216" s="112">
        <f t="shared" si="1"/>
        <v>2093</v>
      </c>
      <c r="C216" s="113">
        <f>[9]С2.5!$BZ$11</f>
        <v>0</v>
      </c>
    </row>
    <row r="217" spans="2:3" hidden="1" x14ac:dyDescent="0.2">
      <c r="B217" s="112">
        <f t="shared" si="1"/>
        <v>2094</v>
      </c>
      <c r="C217" s="113">
        <f>[9]С2.5!$CA$11</f>
        <v>0</v>
      </c>
    </row>
    <row r="218" spans="2:3" hidden="1" x14ac:dyDescent="0.2">
      <c r="B218" s="112">
        <f t="shared" si="1"/>
        <v>2095</v>
      </c>
      <c r="C218" s="113">
        <f>[9]С2.5!$CB$11</f>
        <v>0</v>
      </c>
    </row>
    <row r="219" spans="2:3" hidden="1" x14ac:dyDescent="0.2">
      <c r="B219" s="112">
        <f t="shared" si="1"/>
        <v>2096</v>
      </c>
      <c r="C219" s="113">
        <f>[9]С2.5!$CC$11</f>
        <v>0</v>
      </c>
    </row>
    <row r="220" spans="2:3" hidden="1" x14ac:dyDescent="0.2">
      <c r="B220" s="112">
        <f t="shared" si="1"/>
        <v>2097</v>
      </c>
      <c r="C220" s="113">
        <f>[9]С2.5!$CD$11</f>
        <v>0</v>
      </c>
    </row>
    <row r="221" spans="2:3" hidden="1" x14ac:dyDescent="0.2">
      <c r="B221" s="112">
        <f t="shared" si="1"/>
        <v>2098</v>
      </c>
      <c r="C221" s="113">
        <f>[9]С2.5!$CE$11</f>
        <v>0</v>
      </c>
    </row>
    <row r="222" spans="2:3" hidden="1" x14ac:dyDescent="0.2">
      <c r="B222" s="112">
        <f t="shared" si="1"/>
        <v>2099</v>
      </c>
      <c r="C222" s="113">
        <f>[9]С2.5!$CF$11</f>
        <v>0</v>
      </c>
    </row>
    <row r="223" spans="2:3" ht="13.5" hidden="1" thickBot="1" x14ac:dyDescent="0.25">
      <c r="B223" s="114">
        <f t="shared" si="1"/>
        <v>2100</v>
      </c>
      <c r="C223" s="115">
        <f>[9]С2.5!$CG$11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E2" sqref="E2"/>
    </sheetView>
  </sheetViews>
  <sheetFormatPr defaultRowHeight="12.75" x14ac:dyDescent="0.2"/>
  <cols>
    <col min="1" max="1" width="9.140625" style="1" customWidth="1"/>
    <col min="2" max="2" width="100.5703125" style="1" customWidth="1"/>
    <col min="3" max="3" width="20.85546875" style="2"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x14ac:dyDescent="0.2">
      <c r="A1" s="3"/>
      <c r="B1" s="122" t="s">
        <v>0</v>
      </c>
      <c r="C1" s="122"/>
    </row>
    <row r="2" spans="1:3" x14ac:dyDescent="0.2">
      <c r="A2" s="4"/>
      <c r="B2" s="5" t="s">
        <v>1</v>
      </c>
      <c r="C2" s="6">
        <v>45687</v>
      </c>
    </row>
    <row r="3" spans="1:3" x14ac:dyDescent="0.2">
      <c r="A3" s="4"/>
      <c r="B3" s="7" t="s">
        <v>2</v>
      </c>
    </row>
    <row r="4" spans="1:3" ht="25.5" x14ac:dyDescent="0.2">
      <c r="A4" s="8"/>
      <c r="B4" s="9" t="str">
        <f>[10]И1!D13</f>
        <v>Субъект Российской Федерации</v>
      </c>
      <c r="C4" s="10" t="str">
        <f>[10]И1!E13</f>
        <v>Новосибирская область</v>
      </c>
    </row>
    <row r="5" spans="1:3" ht="38.25" x14ac:dyDescent="0.2">
      <c r="A5" s="8"/>
      <c r="B5" s="9" t="str">
        <f>[10]И1!D14</f>
        <v>Тип муниципального образования (выберите из списка)</v>
      </c>
      <c r="C5" s="10" t="str">
        <f>[10]И1!E14</f>
        <v>село Чуваши, Северный муниципальный район</v>
      </c>
    </row>
    <row r="6" spans="1:3" x14ac:dyDescent="0.2">
      <c r="A6" s="8"/>
      <c r="B6" s="9" t="str">
        <f>IF([10]И1!E15="","",[10]И1!D15)</f>
        <v/>
      </c>
      <c r="C6" s="10" t="str">
        <f>IF([10]И1!E15="","",[10]И1!E15)</f>
        <v/>
      </c>
    </row>
    <row r="7" spans="1:3" x14ac:dyDescent="0.2">
      <c r="A7" s="8"/>
      <c r="B7" s="9" t="str">
        <f>[10]И1!D16</f>
        <v>Код ОКТМО</v>
      </c>
      <c r="C7" s="11" t="str">
        <f>[10]И1!E16</f>
        <v>50644434101</v>
      </c>
    </row>
    <row r="8" spans="1:3" x14ac:dyDescent="0.2">
      <c r="A8" s="8"/>
      <c r="B8" s="12" t="str">
        <f>[10]И1!D17</f>
        <v>Система теплоснабжения</v>
      </c>
      <c r="C8" s="13">
        <f>[10]И1!E17</f>
        <v>0</v>
      </c>
    </row>
    <row r="9" spans="1:3" x14ac:dyDescent="0.2">
      <c r="A9" s="8"/>
      <c r="B9" s="9" t="str">
        <f>[10]И1!D8</f>
        <v>Период регулирования (i)-й</v>
      </c>
      <c r="C9" s="14">
        <f>[10]И1!E8</f>
        <v>2025</v>
      </c>
    </row>
    <row r="10" spans="1:3" x14ac:dyDescent="0.2">
      <c r="A10" s="8"/>
      <c r="B10" s="9" t="str">
        <f>[10]И1!D9</f>
        <v>Период регулирования (i-1)-й</v>
      </c>
      <c r="C10" s="14">
        <f>[10]И1!E9</f>
        <v>2024</v>
      </c>
    </row>
    <row r="11" spans="1:3" x14ac:dyDescent="0.2">
      <c r="A11" s="8"/>
      <c r="B11" s="9" t="str">
        <f>[10]И1!D10</f>
        <v>Период регулирования (i-2)-й</v>
      </c>
      <c r="C11" s="14">
        <f>[10]И1!E10</f>
        <v>2023</v>
      </c>
    </row>
    <row r="12" spans="1:3" x14ac:dyDescent="0.2">
      <c r="A12" s="8"/>
      <c r="B12" s="9" t="str">
        <f>[10]И1!D11</f>
        <v>Базовый год (б)</v>
      </c>
      <c r="C12" s="14">
        <f>[10]И1!E11</f>
        <v>2019</v>
      </c>
    </row>
    <row r="13" spans="1:3" ht="38.25" x14ac:dyDescent="0.2">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x14ac:dyDescent="0.25">
      <c r="A14" s="123" t="s">
        <v>17</v>
      </c>
      <c r="B14" s="123"/>
      <c r="C14" s="123"/>
    </row>
    <row r="15" spans="1:3" x14ac:dyDescent="0.2">
      <c r="A15" s="16" t="s">
        <v>18</v>
      </c>
      <c r="B15" s="17" t="s">
        <v>19</v>
      </c>
      <c r="C15" s="18" t="s">
        <v>20</v>
      </c>
    </row>
    <row r="16" spans="1:3" x14ac:dyDescent="0.2">
      <c r="A16" s="19">
        <v>1</v>
      </c>
      <c r="B16" s="20">
        <v>2</v>
      </c>
      <c r="C16" s="21">
        <v>3</v>
      </c>
    </row>
    <row r="17" spans="1:3" x14ac:dyDescent="0.2">
      <c r="A17" s="22">
        <v>1</v>
      </c>
      <c r="B17" s="23" t="s">
        <v>21</v>
      </c>
      <c r="C17" s="24">
        <f>SUM(C18:C22)</f>
        <v>5796.287983972732</v>
      </c>
    </row>
    <row r="18" spans="1:3" ht="42.75" x14ac:dyDescent="0.2">
      <c r="A18" s="22" t="s">
        <v>22</v>
      </c>
      <c r="B18" s="25" t="s">
        <v>245</v>
      </c>
      <c r="C18" s="26">
        <f>[10]С1!F12</f>
        <v>1231.0004189894119</v>
      </c>
    </row>
    <row r="19" spans="1:3" ht="42.75" x14ac:dyDescent="0.2">
      <c r="A19" s="22" t="s">
        <v>24</v>
      </c>
      <c r="B19" s="25" t="s">
        <v>246</v>
      </c>
      <c r="C19" s="26">
        <f>[10]С2!F12</f>
        <v>3019.0060520578481</v>
      </c>
    </row>
    <row r="20" spans="1:3" ht="30" x14ac:dyDescent="0.2">
      <c r="A20" s="22" t="s">
        <v>26</v>
      </c>
      <c r="B20" s="25" t="s">
        <v>247</v>
      </c>
      <c r="C20" s="26">
        <f>[10]С3!F12</f>
        <v>903.581328618258</v>
      </c>
    </row>
    <row r="21" spans="1:3" ht="42.75" x14ac:dyDescent="0.2">
      <c r="A21" s="22" t="s">
        <v>28</v>
      </c>
      <c r="B21" s="25" t="s">
        <v>248</v>
      </c>
      <c r="C21" s="26">
        <f>[10]С4!F12</f>
        <v>529.04747873912106</v>
      </c>
    </row>
    <row r="22" spans="1:3" ht="30" x14ac:dyDescent="0.2">
      <c r="A22" s="22" t="s">
        <v>30</v>
      </c>
      <c r="B22" s="25" t="s">
        <v>249</v>
      </c>
      <c r="C22" s="26">
        <f>[10]С5!F12</f>
        <v>113.65270556809278</v>
      </c>
    </row>
    <row r="23" spans="1:3" ht="43.5" thickBot="1" x14ac:dyDescent="0.25">
      <c r="A23" s="27" t="s">
        <v>32</v>
      </c>
      <c r="B23" s="106" t="s">
        <v>250</v>
      </c>
      <c r="C23" s="29" t="str">
        <f>[10]С6!F12</f>
        <v>-</v>
      </c>
    </row>
    <row r="24" spans="1:3" ht="13.5" thickBot="1" x14ac:dyDescent="0.25">
      <c r="A24" s="4"/>
    </row>
    <row r="25" spans="1:3" x14ac:dyDescent="0.2">
      <c r="A25" s="16" t="s">
        <v>18</v>
      </c>
      <c r="B25" s="30" t="s">
        <v>19</v>
      </c>
      <c r="C25" s="31" t="s">
        <v>20</v>
      </c>
    </row>
    <row r="26" spans="1:3" x14ac:dyDescent="0.2">
      <c r="A26" s="19">
        <v>1</v>
      </c>
      <c r="B26" s="32">
        <v>2</v>
      </c>
      <c r="C26" s="33">
        <v>3</v>
      </c>
    </row>
    <row r="27" spans="1:3" ht="42.75" customHeight="1" x14ac:dyDescent="0.2">
      <c r="A27" s="22">
        <v>1</v>
      </c>
      <c r="B27" s="124" t="s">
        <v>35</v>
      </c>
      <c r="C27" s="124"/>
    </row>
    <row r="28" spans="1:3" x14ac:dyDescent="0.2">
      <c r="A28" s="22" t="s">
        <v>22</v>
      </c>
      <c r="B28" s="34" t="s">
        <v>36</v>
      </c>
      <c r="C28" s="35">
        <f>[10]С1.1!E16</f>
        <v>5100</v>
      </c>
    </row>
    <row r="29" spans="1:3" ht="42.75" x14ac:dyDescent="0.2">
      <c r="A29" s="22" t="s">
        <v>24</v>
      </c>
      <c r="B29" s="34" t="s">
        <v>251</v>
      </c>
      <c r="C29" s="35">
        <f>[10]С1.1!E27</f>
        <v>4352.1083333333336</v>
      </c>
    </row>
    <row r="30" spans="1:3" ht="17.25" x14ac:dyDescent="0.2">
      <c r="A30" s="22" t="s">
        <v>26</v>
      </c>
      <c r="B30" s="34" t="s">
        <v>252</v>
      </c>
      <c r="C30" s="36">
        <f>[10]С1.1!E19</f>
        <v>1.7000000000000001E-2</v>
      </c>
    </row>
    <row r="31" spans="1:3" ht="17.25" x14ac:dyDescent="0.2">
      <c r="A31" s="22" t="s">
        <v>28</v>
      </c>
      <c r="B31" s="34" t="s">
        <v>253</v>
      </c>
      <c r="C31" s="36">
        <f>[10]С1.1!E20</f>
        <v>5.8000000000000003E-2</v>
      </c>
    </row>
    <row r="32" spans="1:3" ht="30" x14ac:dyDescent="0.2">
      <c r="A32" s="22" t="s">
        <v>30</v>
      </c>
      <c r="B32" s="37" t="s">
        <v>254</v>
      </c>
      <c r="C32" s="38">
        <f>[10]С1!F13</f>
        <v>176.4</v>
      </c>
    </row>
    <row r="33" spans="1:3" x14ac:dyDescent="0.2">
      <c r="A33" s="22" t="s">
        <v>32</v>
      </c>
      <c r="B33" s="37" t="s">
        <v>41</v>
      </c>
      <c r="C33" s="39">
        <f>[10]С1!F16</f>
        <v>7000</v>
      </c>
    </row>
    <row r="34" spans="1:3" ht="14.25" x14ac:dyDescent="0.2">
      <c r="A34" s="22" t="s">
        <v>42</v>
      </c>
      <c r="B34" s="40" t="s">
        <v>255</v>
      </c>
      <c r="C34" s="41">
        <f>[10]С1!F17</f>
        <v>0.72857142857142854</v>
      </c>
    </row>
    <row r="35" spans="1:3" ht="15.75" x14ac:dyDescent="0.2">
      <c r="A35" s="42" t="s">
        <v>44</v>
      </c>
      <c r="B35" s="43" t="s">
        <v>256</v>
      </c>
      <c r="C35" s="41">
        <f>[10]С1!F20</f>
        <v>21.588411179999994</v>
      </c>
    </row>
    <row r="36" spans="1:3" ht="15.75" x14ac:dyDescent="0.2">
      <c r="A36" s="42" t="s">
        <v>46</v>
      </c>
      <c r="B36" s="44" t="s">
        <v>257</v>
      </c>
      <c r="C36" s="41">
        <f>[10]С1!F21</f>
        <v>20.818139999999996</v>
      </c>
    </row>
    <row r="37" spans="1:3" ht="14.25" x14ac:dyDescent="0.2">
      <c r="A37" s="42" t="s">
        <v>48</v>
      </c>
      <c r="B37" s="45" t="s">
        <v>258</v>
      </c>
      <c r="C37" s="41">
        <f>[10]С1!F22</f>
        <v>1.0369999999999999</v>
      </c>
    </row>
    <row r="38" spans="1:3" ht="53.25" thickBot="1" x14ac:dyDescent="0.25">
      <c r="A38" s="27" t="s">
        <v>50</v>
      </c>
      <c r="B38" s="46" t="s">
        <v>259</v>
      </c>
      <c r="C38" s="47">
        <f>[10]С1!F23</f>
        <v>1.0469999999999999</v>
      </c>
    </row>
    <row r="39" spans="1:3" ht="13.5" thickBot="1" x14ac:dyDescent="0.25">
      <c r="A39" s="48"/>
      <c r="B39" s="49"/>
      <c r="C39" s="50"/>
    </row>
    <row r="40" spans="1:3" ht="30" customHeight="1" x14ac:dyDescent="0.2">
      <c r="A40" s="51" t="s">
        <v>52</v>
      </c>
      <c r="B40" s="119" t="s">
        <v>53</v>
      </c>
      <c r="C40" s="119"/>
    </row>
    <row r="41" spans="1:3" ht="25.5" x14ac:dyDescent="0.2">
      <c r="A41" s="22" t="s">
        <v>54</v>
      </c>
      <c r="B41" s="37" t="s">
        <v>55</v>
      </c>
      <c r="C41" s="52" t="str">
        <f>[10]С2.1!E12</f>
        <v>V</v>
      </c>
    </row>
    <row r="42" spans="1:3" ht="25.5" x14ac:dyDescent="0.2">
      <c r="A42" s="22" t="s">
        <v>57</v>
      </c>
      <c r="B42" s="34" t="s">
        <v>58</v>
      </c>
      <c r="C42" s="52" t="str">
        <f>[10]С2.1!E13</f>
        <v>6 и менее баллов</v>
      </c>
    </row>
    <row r="43" spans="1:3" ht="25.5" x14ac:dyDescent="0.2">
      <c r="A43" s="22" t="s">
        <v>60</v>
      </c>
      <c r="B43" s="34" t="s">
        <v>61</v>
      </c>
      <c r="C43" s="52" t="str">
        <f>[10]С2.1!E14</f>
        <v>до 200</v>
      </c>
    </row>
    <row r="44" spans="1:3" ht="25.5" x14ac:dyDescent="0.2">
      <c r="A44" s="22" t="s">
        <v>63</v>
      </c>
      <c r="B44" s="34" t="s">
        <v>64</v>
      </c>
      <c r="C44" s="53" t="str">
        <f>[10]С2.1!E15</f>
        <v>нет</v>
      </c>
    </row>
    <row r="45" spans="1:3" ht="30" x14ac:dyDescent="0.2">
      <c r="A45" s="22" t="s">
        <v>66</v>
      </c>
      <c r="B45" s="34" t="s">
        <v>260</v>
      </c>
      <c r="C45" s="35">
        <f>[10]С2!F18</f>
        <v>38910.02669467502</v>
      </c>
    </row>
    <row r="46" spans="1:3" ht="30" x14ac:dyDescent="0.2">
      <c r="A46" s="22" t="s">
        <v>68</v>
      </c>
      <c r="B46" s="54" t="s">
        <v>261</v>
      </c>
      <c r="C46" s="35">
        <f>IF([10]С2!F19&gt;0,[10]С2!F19,[10]С2!F20)</f>
        <v>23441.524932855718</v>
      </c>
    </row>
    <row r="47" spans="1:3" ht="25.5" x14ac:dyDescent="0.2">
      <c r="A47" s="22" t="s">
        <v>70</v>
      </c>
      <c r="B47" s="55" t="s">
        <v>71</v>
      </c>
      <c r="C47" s="35">
        <f>[10]С2.1!E19</f>
        <v>-39</v>
      </c>
    </row>
    <row r="48" spans="1:3" ht="25.5" x14ac:dyDescent="0.2">
      <c r="A48" s="22" t="s">
        <v>72</v>
      </c>
      <c r="B48" s="55" t="s">
        <v>73</v>
      </c>
      <c r="C48" s="35" t="str">
        <f>[10]С2.1!E22</f>
        <v>нет</v>
      </c>
    </row>
    <row r="49" spans="1:3" ht="38.25" x14ac:dyDescent="0.2">
      <c r="A49" s="22" t="s">
        <v>74</v>
      </c>
      <c r="B49" s="56" t="s">
        <v>262</v>
      </c>
      <c r="C49" s="35">
        <f>[10]С2.2!E10</f>
        <v>1287</v>
      </c>
    </row>
    <row r="50" spans="1:3" ht="25.5" x14ac:dyDescent="0.2">
      <c r="A50" s="22" t="s">
        <v>76</v>
      </c>
      <c r="B50" s="57" t="s">
        <v>263</v>
      </c>
      <c r="C50" s="35">
        <f>[10]С2.2!E12</f>
        <v>5.97</v>
      </c>
    </row>
    <row r="51" spans="1:3" ht="52.5" x14ac:dyDescent="0.2">
      <c r="A51" s="22" t="s">
        <v>78</v>
      </c>
      <c r="B51" s="58" t="s">
        <v>264</v>
      </c>
      <c r="C51" s="35">
        <f>[10]С2.2!E13</f>
        <v>1</v>
      </c>
    </row>
    <row r="52" spans="1:3" ht="27.75" x14ac:dyDescent="0.2">
      <c r="A52" s="22" t="s">
        <v>80</v>
      </c>
      <c r="B52" s="57" t="s">
        <v>265</v>
      </c>
      <c r="C52" s="35">
        <f>[10]С2.2!E14</f>
        <v>12104</v>
      </c>
    </row>
    <row r="53" spans="1:3" ht="25.5" x14ac:dyDescent="0.2">
      <c r="A53" s="22" t="s">
        <v>82</v>
      </c>
      <c r="B53" s="58" t="s">
        <v>266</v>
      </c>
      <c r="C53" s="36">
        <f>[10]С2.2!E15</f>
        <v>4.8000000000000001E-2</v>
      </c>
    </row>
    <row r="54" spans="1:3" x14ac:dyDescent="0.2">
      <c r="A54" s="22" t="s">
        <v>84</v>
      </c>
      <c r="B54" s="58" t="s">
        <v>267</v>
      </c>
      <c r="C54" s="35">
        <f>[10]С2.2!E16</f>
        <v>1</v>
      </c>
    </row>
    <row r="55" spans="1:3" ht="15.75" x14ac:dyDescent="0.2">
      <c r="A55" s="22" t="s">
        <v>86</v>
      </c>
      <c r="B55" s="59" t="s">
        <v>268</v>
      </c>
      <c r="C55" s="35">
        <f>[10]С2!F21</f>
        <v>1</v>
      </c>
    </row>
    <row r="56" spans="1:3" ht="30" x14ac:dyDescent="0.2">
      <c r="A56" s="60" t="s">
        <v>88</v>
      </c>
      <c r="B56" s="34" t="s">
        <v>269</v>
      </c>
      <c r="C56" s="35">
        <f>[10]С2!F13</f>
        <v>201692.04967554673</v>
      </c>
    </row>
    <row r="57" spans="1:3" ht="30" x14ac:dyDescent="0.2">
      <c r="A57" s="60" t="s">
        <v>90</v>
      </c>
      <c r="B57" s="59" t="s">
        <v>270</v>
      </c>
      <c r="C57" s="35">
        <f>[10]С2!F14</f>
        <v>113455</v>
      </c>
    </row>
    <row r="58" spans="1:3" ht="15.75" x14ac:dyDescent="0.2">
      <c r="A58" s="60" t="s">
        <v>92</v>
      </c>
      <c r="B58" s="61" t="s">
        <v>271</v>
      </c>
      <c r="C58" s="41">
        <f>[10]С2!F15</f>
        <v>1.071</v>
      </c>
    </row>
    <row r="59" spans="1:3" ht="15.75" x14ac:dyDescent="0.2">
      <c r="A59" s="60" t="s">
        <v>94</v>
      </c>
      <c r="B59" s="61" t="s">
        <v>272</v>
      </c>
      <c r="C59" s="41">
        <f>[10]С2!F16</f>
        <v>1</v>
      </c>
    </row>
    <row r="60" spans="1:3" ht="17.25" x14ac:dyDescent="0.2">
      <c r="A60" s="60" t="s">
        <v>96</v>
      </c>
      <c r="B60" s="59" t="s">
        <v>273</v>
      </c>
      <c r="C60" s="35">
        <f>[10]С2!F17</f>
        <v>1</v>
      </c>
    </row>
    <row r="61" spans="1:3" s="64" customFormat="1" ht="14.25" x14ac:dyDescent="0.2">
      <c r="A61" s="60" t="s">
        <v>98</v>
      </c>
      <c r="B61" s="62" t="s">
        <v>274</v>
      </c>
      <c r="C61" s="63">
        <f>[10]С2!F33</f>
        <v>10</v>
      </c>
    </row>
    <row r="62" spans="1:3" ht="30" x14ac:dyDescent="0.2">
      <c r="A62" s="60" t="s">
        <v>100</v>
      </c>
      <c r="B62" s="65" t="s">
        <v>275</v>
      </c>
      <c r="C62" s="35">
        <f>[10]С2!F26</f>
        <v>933.15998692308699</v>
      </c>
    </row>
    <row r="63" spans="1:3" ht="17.25" x14ac:dyDescent="0.2">
      <c r="A63" s="60" t="s">
        <v>102</v>
      </c>
      <c r="B63" s="54" t="s">
        <v>276</v>
      </c>
      <c r="C63" s="35">
        <f>[10]С2!F27</f>
        <v>0.13385393699999998</v>
      </c>
    </row>
    <row r="64" spans="1:3" ht="17.25" x14ac:dyDescent="0.2">
      <c r="A64" s="60" t="s">
        <v>104</v>
      </c>
      <c r="B64" s="59" t="s">
        <v>277</v>
      </c>
      <c r="C64" s="63">
        <f>[10]С2!F28</f>
        <v>4200</v>
      </c>
    </row>
    <row r="65" spans="1:3" ht="42.75" x14ac:dyDescent="0.2">
      <c r="A65" s="60" t="s">
        <v>106</v>
      </c>
      <c r="B65" s="34" t="s">
        <v>278</v>
      </c>
      <c r="C65" s="35">
        <f>[10]С2!F22</f>
        <v>42890.921752741691</v>
      </c>
    </row>
    <row r="66" spans="1:3" ht="30" x14ac:dyDescent="0.2">
      <c r="A66" s="60" t="s">
        <v>108</v>
      </c>
      <c r="B66" s="61" t="s">
        <v>279</v>
      </c>
      <c r="C66" s="35">
        <f>[10]С2!F23</f>
        <v>1990</v>
      </c>
    </row>
    <row r="67" spans="1:3" ht="30" x14ac:dyDescent="0.2">
      <c r="A67" s="60" t="s">
        <v>110</v>
      </c>
      <c r="B67" s="54" t="s">
        <v>280</v>
      </c>
      <c r="C67" s="35">
        <f>[10]С2.1!E27</f>
        <v>14307.876789999998</v>
      </c>
    </row>
    <row r="68" spans="1:3" ht="38.25" x14ac:dyDescent="0.2">
      <c r="A68" s="60" t="s">
        <v>112</v>
      </c>
      <c r="B68" s="66" t="s">
        <v>113</v>
      </c>
      <c r="C68" s="53">
        <f>[10]С2.3!E21</f>
        <v>0</v>
      </c>
    </row>
    <row r="69" spans="1:3" ht="25.5" x14ac:dyDescent="0.2">
      <c r="A69" s="60" t="s">
        <v>114</v>
      </c>
      <c r="B69" s="67" t="s">
        <v>115</v>
      </c>
      <c r="C69" s="68">
        <f>[10]С2.3!E11</f>
        <v>9.89</v>
      </c>
    </row>
    <row r="70" spans="1:3" ht="25.5" x14ac:dyDescent="0.2">
      <c r="A70" s="60" t="s">
        <v>116</v>
      </c>
      <c r="B70" s="67" t="s">
        <v>117</v>
      </c>
      <c r="C70" s="63">
        <f>[10]С2.3!E13</f>
        <v>300</v>
      </c>
    </row>
    <row r="71" spans="1:3" ht="25.5" x14ac:dyDescent="0.2">
      <c r="A71" s="60" t="s">
        <v>118</v>
      </c>
      <c r="B71" s="66" t="s">
        <v>119</v>
      </c>
      <c r="C71" s="69">
        <f>IF([10]С2.3!E22&gt;0,[10]С2.3!E22,[10]С2.3!E14)</f>
        <v>61211</v>
      </c>
    </row>
    <row r="72" spans="1:3" ht="38.25" x14ac:dyDescent="0.2">
      <c r="A72" s="60" t="s">
        <v>120</v>
      </c>
      <c r="B72" s="66" t="s">
        <v>121</v>
      </c>
      <c r="C72" s="69">
        <f>IF([10]С2.3!E23&gt;0,[10]С2.3!E23,[10]С2.3!E15)</f>
        <v>45675</v>
      </c>
    </row>
    <row r="73" spans="1:3" ht="30" x14ac:dyDescent="0.2">
      <c r="A73" s="60" t="s">
        <v>122</v>
      </c>
      <c r="B73" s="54" t="s">
        <v>281</v>
      </c>
      <c r="C73" s="35">
        <f>[10]С2.1!E28</f>
        <v>9541.9567200000001</v>
      </c>
    </row>
    <row r="74" spans="1:3" ht="38.25" x14ac:dyDescent="0.2">
      <c r="A74" s="60" t="s">
        <v>124</v>
      </c>
      <c r="B74" s="66" t="s">
        <v>125</v>
      </c>
      <c r="C74" s="53">
        <f>[10]С2.3!E25</f>
        <v>0</v>
      </c>
    </row>
    <row r="75" spans="1:3" ht="25.5" x14ac:dyDescent="0.2">
      <c r="A75" s="60" t="s">
        <v>126</v>
      </c>
      <c r="B75" s="67" t="s">
        <v>127</v>
      </c>
      <c r="C75" s="68">
        <f>[10]С2.3!E12</f>
        <v>0.56000000000000005</v>
      </c>
    </row>
    <row r="76" spans="1:3" ht="25.5" x14ac:dyDescent="0.2">
      <c r="A76" s="60" t="s">
        <v>128</v>
      </c>
      <c r="B76" s="67" t="s">
        <v>117</v>
      </c>
      <c r="C76" s="63">
        <f>[10]С2.3!E13</f>
        <v>300</v>
      </c>
    </row>
    <row r="77" spans="1:3" ht="25.5" x14ac:dyDescent="0.2">
      <c r="A77" s="60" t="s">
        <v>129</v>
      </c>
      <c r="B77" s="70" t="s">
        <v>130</v>
      </c>
      <c r="C77" s="69">
        <f>IF([10]С2.3!E26&gt;0,[10]С2.3!E26,[10]С2.3!E16)</f>
        <v>65637</v>
      </c>
    </row>
    <row r="78" spans="1:3" ht="38.25" x14ac:dyDescent="0.2">
      <c r="A78" s="60" t="s">
        <v>131</v>
      </c>
      <c r="B78" s="70" t="s">
        <v>132</v>
      </c>
      <c r="C78" s="69">
        <f>IF([10]С2.3!E27&gt;0,[10]С2.3!E27,[10]С2.3!E17)</f>
        <v>31684</v>
      </c>
    </row>
    <row r="79" spans="1:3" ht="17.25" x14ac:dyDescent="0.2">
      <c r="A79" s="60" t="s">
        <v>133</v>
      </c>
      <c r="B79" s="34" t="s">
        <v>282</v>
      </c>
      <c r="C79" s="36">
        <f>[10]С2!F29</f>
        <v>0.17804631770487722</v>
      </c>
    </row>
    <row r="80" spans="1:3" ht="30" x14ac:dyDescent="0.2">
      <c r="A80" s="60" t="s">
        <v>135</v>
      </c>
      <c r="B80" s="54" t="s">
        <v>283</v>
      </c>
      <c r="C80" s="71">
        <f>[10]С2!F30</f>
        <v>0.1652189781021898</v>
      </c>
    </row>
    <row r="81" spans="1:3" ht="17.25" x14ac:dyDescent="0.2">
      <c r="A81" s="60" t="s">
        <v>137</v>
      </c>
      <c r="B81" s="72" t="s">
        <v>284</v>
      </c>
      <c r="C81" s="36">
        <f>[10]С2!F31</f>
        <v>0.13880000000000001</v>
      </c>
    </row>
    <row r="82" spans="1:3" s="64" customFormat="1" ht="18" thickBot="1" x14ac:dyDescent="0.25">
      <c r="A82" s="73" t="s">
        <v>139</v>
      </c>
      <c r="B82" s="74" t="s">
        <v>285</v>
      </c>
      <c r="C82" s="75">
        <f>[10]С2!F32</f>
        <v>0.12640000000000001</v>
      </c>
    </row>
    <row r="83" spans="1:3" ht="13.5" thickBot="1" x14ac:dyDescent="0.25">
      <c r="A83" s="48"/>
      <c r="B83" s="76"/>
      <c r="C83" s="15"/>
    </row>
    <row r="84" spans="1:3" s="64" customFormat="1" ht="30" customHeight="1" x14ac:dyDescent="0.2">
      <c r="A84" s="77" t="s">
        <v>141</v>
      </c>
      <c r="B84" s="119" t="s">
        <v>142</v>
      </c>
      <c r="C84" s="119"/>
    </row>
    <row r="85" spans="1:3" s="64" customFormat="1" ht="30" x14ac:dyDescent="0.2">
      <c r="A85" s="78" t="s">
        <v>143</v>
      </c>
      <c r="B85" s="34" t="s">
        <v>286</v>
      </c>
      <c r="C85" s="35">
        <f>[10]С3!F14</f>
        <v>14650.185814796665</v>
      </c>
    </row>
    <row r="86" spans="1:3" s="64" customFormat="1" ht="42.75" x14ac:dyDescent="0.2">
      <c r="A86" s="78" t="s">
        <v>145</v>
      </c>
      <c r="B86" s="54" t="s">
        <v>287</v>
      </c>
      <c r="C86" s="79">
        <f>[10]С3!F15</f>
        <v>0.25</v>
      </c>
    </row>
    <row r="87" spans="1:3" s="64" customFormat="1" ht="14.25" x14ac:dyDescent="0.2">
      <c r="A87" s="78" t="s">
        <v>147</v>
      </c>
      <c r="B87" s="80" t="s">
        <v>288</v>
      </c>
      <c r="C87" s="63">
        <f>[10]С3!F18</f>
        <v>15</v>
      </c>
    </row>
    <row r="88" spans="1:3" s="64" customFormat="1" ht="17.25" x14ac:dyDescent="0.2">
      <c r="A88" s="78" t="s">
        <v>149</v>
      </c>
      <c r="B88" s="34" t="s">
        <v>289</v>
      </c>
      <c r="C88" s="35">
        <f>[10]С3!F19</f>
        <v>4157.8973058034635</v>
      </c>
    </row>
    <row r="89" spans="1:3" s="64" customFormat="1" ht="55.5" x14ac:dyDescent="0.2">
      <c r="A89" s="78" t="s">
        <v>151</v>
      </c>
      <c r="B89" s="54" t="s">
        <v>290</v>
      </c>
      <c r="C89" s="81">
        <f>[10]С3!F20</f>
        <v>2.1999999999999999E-2</v>
      </c>
    </row>
    <row r="90" spans="1:3" s="64" customFormat="1" ht="14.25" x14ac:dyDescent="0.2">
      <c r="A90" s="78" t="s">
        <v>153</v>
      </c>
      <c r="B90" s="59" t="s">
        <v>274</v>
      </c>
      <c r="C90" s="63">
        <f>[10]С3!F21</f>
        <v>10</v>
      </c>
    </row>
    <row r="91" spans="1:3" s="64" customFormat="1" ht="17.25" x14ac:dyDescent="0.2">
      <c r="A91" s="78" t="s">
        <v>154</v>
      </c>
      <c r="B91" s="34" t="s">
        <v>291</v>
      </c>
      <c r="C91" s="35">
        <f>[10]С3!F22</f>
        <v>2.7994799607692609</v>
      </c>
    </row>
    <row r="92" spans="1:3" s="64" customFormat="1" ht="55.5" x14ac:dyDescent="0.2">
      <c r="A92" s="78" t="s">
        <v>156</v>
      </c>
      <c r="B92" s="54" t="s">
        <v>292</v>
      </c>
      <c r="C92" s="81">
        <f>[10]С3!F23</f>
        <v>3.0000000000000001E-3</v>
      </c>
    </row>
    <row r="93" spans="1:3" s="64" customFormat="1" ht="27.75" thickBot="1" x14ac:dyDescent="0.25">
      <c r="A93" s="82" t="s">
        <v>158</v>
      </c>
      <c r="B93" s="83" t="s">
        <v>293</v>
      </c>
      <c r="C93" s="84">
        <f>[10]С3!F24</f>
        <v>933.15998692308699</v>
      </c>
    </row>
    <row r="94" spans="1:3" ht="13.5" thickBot="1" x14ac:dyDescent="0.25">
      <c r="A94" s="48"/>
      <c r="B94" s="76"/>
      <c r="C94" s="15"/>
    </row>
    <row r="95" spans="1:3" ht="30" customHeight="1" x14ac:dyDescent="0.2">
      <c r="A95" s="85" t="s">
        <v>159</v>
      </c>
      <c r="B95" s="119" t="s">
        <v>160</v>
      </c>
      <c r="C95" s="119"/>
    </row>
    <row r="96" spans="1:3" ht="30" x14ac:dyDescent="0.2">
      <c r="A96" s="60" t="s">
        <v>161</v>
      </c>
      <c r="B96" s="34" t="s">
        <v>294</v>
      </c>
      <c r="C96" s="35">
        <f>[10]С4!F16</f>
        <v>1652.5</v>
      </c>
    </row>
    <row r="97" spans="1:3" ht="30" x14ac:dyDescent="0.2">
      <c r="A97" s="60" t="s">
        <v>163</v>
      </c>
      <c r="B97" s="59" t="s">
        <v>295</v>
      </c>
      <c r="C97" s="35">
        <f>[10]С4!F17</f>
        <v>73547</v>
      </c>
    </row>
    <row r="98" spans="1:3" ht="17.25" x14ac:dyDescent="0.2">
      <c r="A98" s="60" t="s">
        <v>165</v>
      </c>
      <c r="B98" s="59" t="s">
        <v>296</v>
      </c>
      <c r="C98" s="41">
        <f>[10]С4!F18</f>
        <v>0.02</v>
      </c>
    </row>
    <row r="99" spans="1:3" ht="30" x14ac:dyDescent="0.2">
      <c r="A99" s="60" t="s">
        <v>167</v>
      </c>
      <c r="B99" s="59" t="s">
        <v>297</v>
      </c>
      <c r="C99" s="35">
        <f>[10]С4!F19</f>
        <v>12104</v>
      </c>
    </row>
    <row r="100" spans="1:3" ht="31.5" x14ac:dyDescent="0.2">
      <c r="A100" s="60" t="s">
        <v>169</v>
      </c>
      <c r="B100" s="59" t="s">
        <v>298</v>
      </c>
      <c r="C100" s="41">
        <f>[10]С4!F20</f>
        <v>1.4999999999999999E-2</v>
      </c>
    </row>
    <row r="101" spans="1:3" ht="30" x14ac:dyDescent="0.2">
      <c r="A101" s="60" t="s">
        <v>171</v>
      </c>
      <c r="B101" s="34" t="s">
        <v>299</v>
      </c>
      <c r="C101" s="35">
        <f>[10]С4!F21</f>
        <v>1933.1949342509995</v>
      </c>
    </row>
    <row r="102" spans="1:3" ht="24" customHeight="1" x14ac:dyDescent="0.2">
      <c r="A102" s="60" t="s">
        <v>173</v>
      </c>
      <c r="B102" s="54" t="s">
        <v>174</v>
      </c>
      <c r="C102" s="86">
        <f>IF([10]С4.2!F8="да",[10]С4.2!D21,[10]С4.2!D15)</f>
        <v>0</v>
      </c>
    </row>
    <row r="103" spans="1:3" ht="68.25" x14ac:dyDescent="0.2">
      <c r="A103" s="60" t="s">
        <v>175</v>
      </c>
      <c r="B103" s="54" t="s">
        <v>300</v>
      </c>
      <c r="C103" s="35">
        <f>[10]С4!F22</f>
        <v>3.6112641666666665</v>
      </c>
    </row>
    <row r="104" spans="1:3" ht="30" x14ac:dyDescent="0.2">
      <c r="A104" s="60" t="s">
        <v>177</v>
      </c>
      <c r="B104" s="59" t="s">
        <v>301</v>
      </c>
      <c r="C104" s="35">
        <f>[10]С4!F23</f>
        <v>180</v>
      </c>
    </row>
    <row r="105" spans="1:3" ht="14.25" x14ac:dyDescent="0.2">
      <c r="A105" s="60" t="s">
        <v>179</v>
      </c>
      <c r="B105" s="54" t="s">
        <v>302</v>
      </c>
      <c r="C105" s="35">
        <f>[10]С4!F24</f>
        <v>8497.1999999999989</v>
      </c>
    </row>
    <row r="106" spans="1:3" ht="14.25" x14ac:dyDescent="0.2">
      <c r="A106" s="60" t="s">
        <v>181</v>
      </c>
      <c r="B106" s="59" t="s">
        <v>303</v>
      </c>
      <c r="C106" s="41">
        <f>[10]С4!F25</f>
        <v>0.35</v>
      </c>
    </row>
    <row r="107" spans="1:3" ht="17.25" x14ac:dyDescent="0.2">
      <c r="A107" s="60" t="s">
        <v>183</v>
      </c>
      <c r="B107" s="34" t="s">
        <v>304</v>
      </c>
      <c r="C107" s="35">
        <f>[10]С4!F26</f>
        <v>61.536060000000006</v>
      </c>
    </row>
    <row r="108" spans="1:3" ht="25.5" x14ac:dyDescent="0.2">
      <c r="A108" s="60" t="s">
        <v>185</v>
      </c>
      <c r="B108" s="54" t="s">
        <v>113</v>
      </c>
      <c r="C108" s="86">
        <f>[10]С4.3!E16</f>
        <v>0</v>
      </c>
    </row>
    <row r="109" spans="1:3" ht="25.5" x14ac:dyDescent="0.2">
      <c r="A109" s="60" t="s">
        <v>186</v>
      </c>
      <c r="B109" s="54" t="s">
        <v>187</v>
      </c>
      <c r="C109" s="35">
        <f>[10]С4.3!E17</f>
        <v>16.62</v>
      </c>
    </row>
    <row r="110" spans="1:3" ht="38.25" x14ac:dyDescent="0.2">
      <c r="A110" s="60" t="s">
        <v>188</v>
      </c>
      <c r="B110" s="54" t="s">
        <v>125</v>
      </c>
      <c r="C110" s="86">
        <f>[10]С4.3!E18</f>
        <v>0</v>
      </c>
    </row>
    <row r="111" spans="1:3" x14ac:dyDescent="0.2">
      <c r="A111" s="60" t="s">
        <v>189</v>
      </c>
      <c r="B111" s="54" t="s">
        <v>190</v>
      </c>
      <c r="C111" s="35">
        <f>[10]С4.3!E19</f>
        <v>15.93</v>
      </c>
    </row>
    <row r="112" spans="1:3" x14ac:dyDescent="0.2">
      <c r="A112" s="60" t="s">
        <v>191</v>
      </c>
      <c r="B112" s="59" t="s">
        <v>192</v>
      </c>
      <c r="C112" s="35">
        <f>[10]С4.3!E11</f>
        <v>1871</v>
      </c>
    </row>
    <row r="113" spans="1:3" x14ac:dyDescent="0.2">
      <c r="A113" s="60" t="s">
        <v>193</v>
      </c>
      <c r="B113" s="59" t="s">
        <v>194</v>
      </c>
      <c r="C113" s="53">
        <f>[10]С4.3!E12</f>
        <v>1636</v>
      </c>
    </row>
    <row r="114" spans="1:3" x14ac:dyDescent="0.2">
      <c r="A114" s="60" t="s">
        <v>195</v>
      </c>
      <c r="B114" s="59" t="s">
        <v>196</v>
      </c>
      <c r="C114" s="53">
        <f>[10]С4.3!E13</f>
        <v>204</v>
      </c>
    </row>
    <row r="115" spans="1:3" ht="30" x14ac:dyDescent="0.2">
      <c r="A115" s="60" t="s">
        <v>197</v>
      </c>
      <c r="B115" s="34" t="s">
        <v>305</v>
      </c>
      <c r="C115" s="35">
        <f>[10]С4!F27</f>
        <v>1184.3870095996429</v>
      </c>
    </row>
    <row r="116" spans="1:3" ht="25.5" x14ac:dyDescent="0.2">
      <c r="A116" s="60" t="s">
        <v>199</v>
      </c>
      <c r="B116" s="54" t="s">
        <v>200</v>
      </c>
      <c r="C116" s="35">
        <f>[10]С4!F28</f>
        <v>909.66744208881937</v>
      </c>
    </row>
    <row r="117" spans="1:3" ht="42.75" x14ac:dyDescent="0.2">
      <c r="A117" s="60" t="s">
        <v>201</v>
      </c>
      <c r="B117" s="54" t="s">
        <v>306</v>
      </c>
      <c r="C117" s="35">
        <f>[10]С4!F29</f>
        <v>274.71956751082348</v>
      </c>
    </row>
    <row r="118" spans="1:3" ht="30" x14ac:dyDescent="0.2">
      <c r="A118" s="60" t="s">
        <v>203</v>
      </c>
      <c r="B118" s="40" t="s">
        <v>307</v>
      </c>
      <c r="C118" s="35">
        <f>[10]С4!F30</f>
        <v>2993.8972896683035</v>
      </c>
    </row>
    <row r="119" spans="1:3" ht="42.75" x14ac:dyDescent="0.2">
      <c r="A119" s="60" t="s">
        <v>205</v>
      </c>
      <c r="B119" s="87" t="s">
        <v>308</v>
      </c>
      <c r="C119" s="35">
        <f>[10]С4!F33</f>
        <v>1812.8020023806164</v>
      </c>
    </row>
    <row r="120" spans="1:3" ht="30" x14ac:dyDescent="0.2">
      <c r="A120" s="60" t="s">
        <v>207</v>
      </c>
      <c r="B120" s="88" t="s">
        <v>309</v>
      </c>
      <c r="C120" s="35">
        <f>[10]С4!F35</f>
        <v>18.902267999999999</v>
      </c>
    </row>
    <row r="121" spans="1:3" ht="14.25" x14ac:dyDescent="0.2">
      <c r="A121" s="60" t="s">
        <v>209</v>
      </c>
      <c r="B121" s="57" t="s">
        <v>310</v>
      </c>
      <c r="C121" s="35">
        <f>[10]С4!F36</f>
        <v>14319.9</v>
      </c>
    </row>
    <row r="122" spans="1:3" ht="28.5" thickBot="1" x14ac:dyDescent="0.25">
      <c r="A122" s="73" t="s">
        <v>211</v>
      </c>
      <c r="B122" s="89" t="s">
        <v>311</v>
      </c>
      <c r="C122" s="84">
        <f>[10]С4!F37</f>
        <v>1.32</v>
      </c>
    </row>
    <row r="123" spans="1:3" s="90" customFormat="1" ht="13.5" thickBot="1" x14ac:dyDescent="0.25">
      <c r="A123" s="48"/>
      <c r="B123" s="76"/>
      <c r="C123" s="15"/>
    </row>
    <row r="124" spans="1:3" s="64" customFormat="1" ht="30" customHeight="1" x14ac:dyDescent="0.2">
      <c r="A124" s="77" t="s">
        <v>213</v>
      </c>
      <c r="B124" s="119" t="s">
        <v>214</v>
      </c>
      <c r="C124" s="119"/>
    </row>
    <row r="125" spans="1:3" ht="16.5" thickBot="1" x14ac:dyDescent="0.25">
      <c r="A125" s="27" t="s">
        <v>215</v>
      </c>
      <c r="B125" s="91" t="s">
        <v>312</v>
      </c>
      <c r="C125" s="84">
        <f>[10]С5!F17</f>
        <v>0.02</v>
      </c>
    </row>
    <row r="126" spans="1:3" s="90" customFormat="1" ht="13.5" thickBot="1" x14ac:dyDescent="0.25">
      <c r="A126" s="48"/>
      <c r="B126" s="76"/>
      <c r="C126" s="15"/>
    </row>
    <row r="127" spans="1:3" ht="42.75" customHeight="1" x14ac:dyDescent="0.2">
      <c r="A127" s="85" t="s">
        <v>217</v>
      </c>
      <c r="B127" s="120" t="s">
        <v>218</v>
      </c>
      <c r="C127" s="120"/>
    </row>
    <row r="128" spans="1:3" ht="68.25" x14ac:dyDescent="0.2">
      <c r="A128" s="60" t="s">
        <v>219</v>
      </c>
      <c r="B128" s="92" t="s">
        <v>313</v>
      </c>
      <c r="C128" s="35" t="s">
        <v>34</v>
      </c>
    </row>
    <row r="129" spans="1:3" ht="42.75" hidden="1" x14ac:dyDescent="0.2">
      <c r="A129" s="60" t="s">
        <v>221</v>
      </c>
      <c r="B129" s="87" t="s">
        <v>314</v>
      </c>
      <c r="C129" s="93"/>
    </row>
    <row r="130" spans="1:3" ht="69" thickBot="1" x14ac:dyDescent="0.25">
      <c r="A130" s="73" t="s">
        <v>223</v>
      </c>
      <c r="B130" s="94" t="s">
        <v>315</v>
      </c>
      <c r="C130" s="95" t="s">
        <v>34</v>
      </c>
    </row>
    <row r="131" spans="1:3" ht="62.25" hidden="1" customHeight="1" x14ac:dyDescent="0.2">
      <c r="A131" s="96" t="s">
        <v>225</v>
      </c>
      <c r="B131" s="97" t="s">
        <v>316</v>
      </c>
      <c r="C131" s="98"/>
    </row>
    <row r="132" spans="1:3" ht="68.25" hidden="1" x14ac:dyDescent="0.2">
      <c r="A132" s="60" t="s">
        <v>227</v>
      </c>
      <c r="B132" s="87" t="s">
        <v>317</v>
      </c>
      <c r="C132" s="36"/>
    </row>
    <row r="133" spans="1:3" ht="69" hidden="1" thickBot="1" x14ac:dyDescent="0.25">
      <c r="A133" s="73" t="s">
        <v>229</v>
      </c>
      <c r="B133" s="99" t="s">
        <v>318</v>
      </c>
      <c r="C133" s="75"/>
    </row>
    <row r="134" spans="1:3" s="90" customFormat="1" ht="13.5" thickBot="1" x14ac:dyDescent="0.25">
      <c r="A134" s="48"/>
      <c r="B134" s="76"/>
      <c r="C134" s="15"/>
    </row>
    <row r="135" spans="1:3" ht="26.25" customHeight="1" x14ac:dyDescent="0.2">
      <c r="A135" s="85" t="s">
        <v>231</v>
      </c>
      <c r="B135" s="100" t="s">
        <v>319</v>
      </c>
      <c r="C135" s="101">
        <f>[10]С2!F37</f>
        <v>20.818139999999996</v>
      </c>
    </row>
    <row r="136" spans="1:3" ht="14.25" x14ac:dyDescent="0.2">
      <c r="A136" s="60" t="s">
        <v>233</v>
      </c>
      <c r="B136" s="102" t="s">
        <v>320</v>
      </c>
      <c r="C136" s="35">
        <f>[10]С2!F38</f>
        <v>7</v>
      </c>
    </row>
    <row r="137" spans="1:3" ht="17.25" x14ac:dyDescent="0.2">
      <c r="A137" s="60" t="s">
        <v>235</v>
      </c>
      <c r="B137" s="102" t="s">
        <v>321</v>
      </c>
      <c r="C137" s="35">
        <f>[10]С2!F40</f>
        <v>0.97</v>
      </c>
    </row>
    <row r="138" spans="1:3" ht="15" thickBot="1" x14ac:dyDescent="0.25">
      <c r="A138" s="73" t="s">
        <v>237</v>
      </c>
      <c r="B138" s="103" t="s">
        <v>322</v>
      </c>
      <c r="C138" s="47">
        <f>[10]С2!F42</f>
        <v>0.35</v>
      </c>
    </row>
    <row r="139" spans="1:3" s="90" customFormat="1" ht="13.5" thickBot="1" x14ac:dyDescent="0.25">
      <c r="A139" s="48"/>
      <c r="B139" s="76"/>
      <c r="C139" s="15"/>
    </row>
    <row r="140" spans="1:3" ht="30" x14ac:dyDescent="0.2">
      <c r="A140" s="85" t="s">
        <v>238</v>
      </c>
      <c r="B140" s="104" t="s">
        <v>323</v>
      </c>
      <c r="C140" s="105">
        <f>[10]С2!F35</f>
        <v>1.6598760876745948</v>
      </c>
    </row>
    <row r="141" spans="1:3" ht="22.7" customHeight="1" thickBot="1" x14ac:dyDescent="0.25">
      <c r="A141" s="73" t="s">
        <v>240</v>
      </c>
      <c r="B141" s="121" t="s">
        <v>324</v>
      </c>
      <c r="C141" s="121"/>
    </row>
    <row r="142" spans="1:3" ht="13.5" thickBot="1" x14ac:dyDescent="0.25">
      <c r="A142" s="107"/>
      <c r="B142" s="108" t="s">
        <v>242</v>
      </c>
      <c r="C142" s="109"/>
    </row>
    <row r="143" spans="1:3" x14ac:dyDescent="0.2">
      <c r="A143" s="107"/>
      <c r="B143" s="110">
        <v>2020</v>
      </c>
      <c r="C143" s="111">
        <f>[10]С2.5!$E$11</f>
        <v>-2.9000000000000001E-2</v>
      </c>
    </row>
    <row r="144" spans="1:3" x14ac:dyDescent="0.2">
      <c r="A144" s="107"/>
      <c r="B144" s="112">
        <f>B143+1</f>
        <v>2021</v>
      </c>
      <c r="C144" s="113">
        <f>[10]С2.5!$F$11</f>
        <v>0.245</v>
      </c>
    </row>
    <row r="145" spans="1:3" x14ac:dyDescent="0.2">
      <c r="A145" s="107"/>
      <c r="B145" s="112">
        <f t="shared" ref="B145:B208" si="0">B144+1</f>
        <v>2022</v>
      </c>
      <c r="C145" s="113">
        <f>[10]С2.5!$G$11</f>
        <v>0.114</v>
      </c>
    </row>
    <row r="146" spans="1:3" ht="13.5" thickBot="1" x14ac:dyDescent="0.25">
      <c r="A146" s="107"/>
      <c r="B146" s="114">
        <f t="shared" si="0"/>
        <v>2023</v>
      </c>
      <c r="C146" s="115">
        <f>[10]С2.5!$H$11</f>
        <v>0.04</v>
      </c>
    </row>
    <row r="147" spans="1:3" x14ac:dyDescent="0.2">
      <c r="A147" s="107"/>
      <c r="B147" s="116">
        <f t="shared" si="0"/>
        <v>2024</v>
      </c>
      <c r="C147" s="117">
        <f>[10]С2.5!$I$11</f>
        <v>0.11700000000000001</v>
      </c>
    </row>
    <row r="148" spans="1:3" x14ac:dyDescent="0.2">
      <c r="A148" s="107"/>
      <c r="B148" s="112">
        <f t="shared" si="0"/>
        <v>2025</v>
      </c>
      <c r="C148" s="113">
        <f>[10]С2.5!$J$11</f>
        <v>6.0999999999999999E-2</v>
      </c>
    </row>
    <row r="149" spans="1:3" hidden="1" x14ac:dyDescent="0.2">
      <c r="A149" s="107"/>
      <c r="B149" s="112">
        <f t="shared" si="0"/>
        <v>2026</v>
      </c>
      <c r="C149" s="113">
        <f>[10]С2.5!$K$11</f>
        <v>3.5813361771260002E-2</v>
      </c>
    </row>
    <row r="150" spans="1:3" hidden="1" x14ac:dyDescent="0.2">
      <c r="A150" s="107"/>
      <c r="B150" s="112">
        <f t="shared" si="0"/>
        <v>2027</v>
      </c>
      <c r="C150" s="113">
        <f>[10]С2.5!$L$11</f>
        <v>3.2682303599220003E-2</v>
      </c>
    </row>
    <row r="151" spans="1:3" hidden="1" x14ac:dyDescent="0.2">
      <c r="A151" s="107"/>
      <c r="B151" s="112">
        <f t="shared" si="0"/>
        <v>2028</v>
      </c>
      <c r="C151" s="113">
        <f>[10]С2.5!$M$11</f>
        <v>0</v>
      </c>
    </row>
    <row r="152" spans="1:3" hidden="1" x14ac:dyDescent="0.2">
      <c r="A152" s="107"/>
      <c r="B152" s="112">
        <f t="shared" si="0"/>
        <v>2029</v>
      </c>
      <c r="C152" s="113">
        <f>[10]С2.5!$N$11</f>
        <v>0</v>
      </c>
    </row>
    <row r="153" spans="1:3" hidden="1" x14ac:dyDescent="0.2">
      <c r="A153" s="107"/>
      <c r="B153" s="112">
        <f t="shared" si="0"/>
        <v>2030</v>
      </c>
      <c r="C153" s="113">
        <f>[10]С2.5!$O$11</f>
        <v>0</v>
      </c>
    </row>
    <row r="154" spans="1:3" hidden="1" x14ac:dyDescent="0.2">
      <c r="A154" s="107"/>
      <c r="B154" s="112">
        <f t="shared" si="0"/>
        <v>2031</v>
      </c>
      <c r="C154" s="113">
        <f>[10]С2.5!$P$11</f>
        <v>0</v>
      </c>
    </row>
    <row r="155" spans="1:3" hidden="1" x14ac:dyDescent="0.2">
      <c r="A155" s="90"/>
      <c r="B155" s="112">
        <f t="shared" si="0"/>
        <v>2032</v>
      </c>
      <c r="C155" s="113">
        <f>[10]С2.5!$Q$11</f>
        <v>0</v>
      </c>
    </row>
    <row r="156" spans="1:3" hidden="1" x14ac:dyDescent="0.2">
      <c r="A156" s="90"/>
      <c r="B156" s="112">
        <f t="shared" si="0"/>
        <v>2033</v>
      </c>
      <c r="C156" s="113">
        <f>[10]С2.5!$R$11</f>
        <v>0</v>
      </c>
    </row>
    <row r="157" spans="1:3" hidden="1" x14ac:dyDescent="0.2">
      <c r="B157" s="112">
        <f t="shared" si="0"/>
        <v>2034</v>
      </c>
      <c r="C157" s="113">
        <f>[10]С2.5!$S$11</f>
        <v>0</v>
      </c>
    </row>
    <row r="158" spans="1:3" hidden="1" x14ac:dyDescent="0.2">
      <c r="B158" s="112">
        <f t="shared" si="0"/>
        <v>2035</v>
      </c>
      <c r="C158" s="113">
        <f>[10]С2.5!$T$11</f>
        <v>0</v>
      </c>
    </row>
    <row r="159" spans="1:3" hidden="1" x14ac:dyDescent="0.2">
      <c r="B159" s="112">
        <f t="shared" si="0"/>
        <v>2036</v>
      </c>
      <c r="C159" s="113">
        <f>[10]С2.5!$U$11</f>
        <v>0</v>
      </c>
    </row>
    <row r="160" spans="1:3" hidden="1" x14ac:dyDescent="0.2">
      <c r="B160" s="112">
        <f t="shared" si="0"/>
        <v>2037</v>
      </c>
      <c r="C160" s="113">
        <f>[10]С2.5!$V$11</f>
        <v>0</v>
      </c>
    </row>
    <row r="161" spans="2:3" hidden="1" x14ac:dyDescent="0.2">
      <c r="B161" s="112">
        <f t="shared" si="0"/>
        <v>2038</v>
      </c>
      <c r="C161" s="113">
        <f>[10]С2.5!$W$11</f>
        <v>0</v>
      </c>
    </row>
    <row r="162" spans="2:3" hidden="1" x14ac:dyDescent="0.2">
      <c r="B162" s="112">
        <f t="shared" si="0"/>
        <v>2039</v>
      </c>
      <c r="C162" s="113">
        <f>[10]С2.5!$X$11</f>
        <v>0</v>
      </c>
    </row>
    <row r="163" spans="2:3" hidden="1" x14ac:dyDescent="0.2">
      <c r="B163" s="112">
        <f t="shared" si="0"/>
        <v>2040</v>
      </c>
      <c r="C163" s="113">
        <f>[10]С2.5!$Y$11</f>
        <v>0</v>
      </c>
    </row>
    <row r="164" spans="2:3" hidden="1" x14ac:dyDescent="0.2">
      <c r="B164" s="112">
        <f t="shared" si="0"/>
        <v>2041</v>
      </c>
      <c r="C164" s="113">
        <f>[10]С2.5!$Z$11</f>
        <v>0</v>
      </c>
    </row>
    <row r="165" spans="2:3" hidden="1" x14ac:dyDescent="0.2">
      <c r="B165" s="112">
        <f t="shared" si="0"/>
        <v>2042</v>
      </c>
      <c r="C165" s="113">
        <f>[10]С2.5!$AA$11</f>
        <v>0</v>
      </c>
    </row>
    <row r="166" spans="2:3" hidden="1" x14ac:dyDescent="0.2">
      <c r="B166" s="112">
        <f t="shared" si="0"/>
        <v>2043</v>
      </c>
      <c r="C166" s="113">
        <f>[10]С2.5!$AB$11</f>
        <v>0</v>
      </c>
    </row>
    <row r="167" spans="2:3" hidden="1" x14ac:dyDescent="0.2">
      <c r="B167" s="112">
        <f t="shared" si="0"/>
        <v>2044</v>
      </c>
      <c r="C167" s="113">
        <f>[10]С2.5!$AC$11</f>
        <v>0</v>
      </c>
    </row>
    <row r="168" spans="2:3" hidden="1" x14ac:dyDescent="0.2">
      <c r="B168" s="112">
        <f t="shared" si="0"/>
        <v>2045</v>
      </c>
      <c r="C168" s="113">
        <f>[10]С2.5!$AD$11</f>
        <v>0</v>
      </c>
    </row>
    <row r="169" spans="2:3" hidden="1" x14ac:dyDescent="0.2">
      <c r="B169" s="112">
        <f t="shared" si="0"/>
        <v>2046</v>
      </c>
      <c r="C169" s="113">
        <f>[10]С2.5!$AE$11</f>
        <v>0</v>
      </c>
    </row>
    <row r="170" spans="2:3" hidden="1" x14ac:dyDescent="0.2">
      <c r="B170" s="112">
        <f t="shared" si="0"/>
        <v>2047</v>
      </c>
      <c r="C170" s="113">
        <f>[10]С2.5!$AF$11</f>
        <v>0</v>
      </c>
    </row>
    <row r="171" spans="2:3" hidden="1" x14ac:dyDescent="0.2">
      <c r="B171" s="112">
        <f t="shared" si="0"/>
        <v>2048</v>
      </c>
      <c r="C171" s="113">
        <f>[10]С2.5!$AG$11</f>
        <v>0</v>
      </c>
    </row>
    <row r="172" spans="2:3" hidden="1" x14ac:dyDescent="0.2">
      <c r="B172" s="112">
        <f t="shared" si="0"/>
        <v>2049</v>
      </c>
      <c r="C172" s="113">
        <f>[10]С2.5!$AH$11</f>
        <v>0</v>
      </c>
    </row>
    <row r="173" spans="2:3" hidden="1" x14ac:dyDescent="0.2">
      <c r="B173" s="112">
        <f t="shared" si="0"/>
        <v>2050</v>
      </c>
      <c r="C173" s="113">
        <f>[10]С2.5!$AI$11</f>
        <v>0</v>
      </c>
    </row>
    <row r="174" spans="2:3" hidden="1" x14ac:dyDescent="0.2">
      <c r="B174" s="112">
        <f t="shared" si="0"/>
        <v>2051</v>
      </c>
      <c r="C174" s="113">
        <f>[10]С2.5!$AJ$11</f>
        <v>0</v>
      </c>
    </row>
    <row r="175" spans="2:3" hidden="1" x14ac:dyDescent="0.2">
      <c r="B175" s="112">
        <f t="shared" si="0"/>
        <v>2052</v>
      </c>
      <c r="C175" s="113">
        <f>[10]С2.5!$AK$11</f>
        <v>0</v>
      </c>
    </row>
    <row r="176" spans="2:3" hidden="1" x14ac:dyDescent="0.2">
      <c r="B176" s="112">
        <f t="shared" si="0"/>
        <v>2053</v>
      </c>
      <c r="C176" s="113">
        <f>[10]С2.5!$AL$11</f>
        <v>0</v>
      </c>
    </row>
    <row r="177" spans="2:3" hidden="1" x14ac:dyDescent="0.2">
      <c r="B177" s="112">
        <f t="shared" si="0"/>
        <v>2054</v>
      </c>
      <c r="C177" s="113">
        <f>[10]С2.5!$AM$11</f>
        <v>0</v>
      </c>
    </row>
    <row r="178" spans="2:3" hidden="1" x14ac:dyDescent="0.2">
      <c r="B178" s="112">
        <f t="shared" si="0"/>
        <v>2055</v>
      </c>
      <c r="C178" s="113">
        <f>[10]С2.5!$AN$11</f>
        <v>0</v>
      </c>
    </row>
    <row r="179" spans="2:3" hidden="1" x14ac:dyDescent="0.2">
      <c r="B179" s="112">
        <f t="shared" si="0"/>
        <v>2056</v>
      </c>
      <c r="C179" s="113">
        <f>[10]С2.5!$AO$11</f>
        <v>0</v>
      </c>
    </row>
    <row r="180" spans="2:3" hidden="1" x14ac:dyDescent="0.2">
      <c r="B180" s="112">
        <f t="shared" si="0"/>
        <v>2057</v>
      </c>
      <c r="C180" s="113">
        <f>[10]С2.5!$AP$11</f>
        <v>0</v>
      </c>
    </row>
    <row r="181" spans="2:3" hidden="1" x14ac:dyDescent="0.2">
      <c r="B181" s="112">
        <f t="shared" si="0"/>
        <v>2058</v>
      </c>
      <c r="C181" s="113">
        <f>[10]С2.5!$AQ$11</f>
        <v>0</v>
      </c>
    </row>
    <row r="182" spans="2:3" hidden="1" x14ac:dyDescent="0.2">
      <c r="B182" s="112">
        <f t="shared" si="0"/>
        <v>2059</v>
      </c>
      <c r="C182" s="113">
        <f>[10]С2.5!$AR$11</f>
        <v>0</v>
      </c>
    </row>
    <row r="183" spans="2:3" hidden="1" x14ac:dyDescent="0.2">
      <c r="B183" s="112">
        <f t="shared" si="0"/>
        <v>2060</v>
      </c>
      <c r="C183" s="113">
        <f>[10]С2.5!$AS$11</f>
        <v>0</v>
      </c>
    </row>
    <row r="184" spans="2:3" hidden="1" x14ac:dyDescent="0.2">
      <c r="B184" s="112">
        <f t="shared" si="0"/>
        <v>2061</v>
      </c>
      <c r="C184" s="113">
        <f>[10]С2.5!$AT$11</f>
        <v>0</v>
      </c>
    </row>
    <row r="185" spans="2:3" hidden="1" x14ac:dyDescent="0.2">
      <c r="B185" s="112">
        <f t="shared" si="0"/>
        <v>2062</v>
      </c>
      <c r="C185" s="113">
        <f>[10]С2.5!$AU$11</f>
        <v>0</v>
      </c>
    </row>
    <row r="186" spans="2:3" hidden="1" x14ac:dyDescent="0.2">
      <c r="B186" s="112">
        <f t="shared" si="0"/>
        <v>2063</v>
      </c>
      <c r="C186" s="113">
        <f>[10]С2.5!$AV$11</f>
        <v>0</v>
      </c>
    </row>
    <row r="187" spans="2:3" hidden="1" x14ac:dyDescent="0.2">
      <c r="B187" s="112">
        <f t="shared" si="0"/>
        <v>2064</v>
      </c>
      <c r="C187" s="113">
        <f>[10]С2.5!$AW$11</f>
        <v>0</v>
      </c>
    </row>
    <row r="188" spans="2:3" hidden="1" x14ac:dyDescent="0.2">
      <c r="B188" s="112">
        <f t="shared" si="0"/>
        <v>2065</v>
      </c>
      <c r="C188" s="113">
        <f>[10]С2.5!$AX$11</f>
        <v>0</v>
      </c>
    </row>
    <row r="189" spans="2:3" hidden="1" x14ac:dyDescent="0.2">
      <c r="B189" s="112">
        <f t="shared" si="0"/>
        <v>2066</v>
      </c>
      <c r="C189" s="113">
        <f>[10]С2.5!$AY$11</f>
        <v>0</v>
      </c>
    </row>
    <row r="190" spans="2:3" hidden="1" x14ac:dyDescent="0.2">
      <c r="B190" s="112">
        <f t="shared" si="0"/>
        <v>2067</v>
      </c>
      <c r="C190" s="113">
        <f>[10]С2.5!$AZ$11</f>
        <v>0</v>
      </c>
    </row>
    <row r="191" spans="2:3" hidden="1" x14ac:dyDescent="0.2">
      <c r="B191" s="112">
        <f t="shared" si="0"/>
        <v>2068</v>
      </c>
      <c r="C191" s="113">
        <f>[10]С2.5!$BA$11</f>
        <v>0</v>
      </c>
    </row>
    <row r="192" spans="2:3" hidden="1" x14ac:dyDescent="0.2">
      <c r="B192" s="112">
        <f t="shared" si="0"/>
        <v>2069</v>
      </c>
      <c r="C192" s="113">
        <f>[10]С2.5!$BB$11</f>
        <v>0</v>
      </c>
    </row>
    <row r="193" spans="2:3" hidden="1" x14ac:dyDescent="0.2">
      <c r="B193" s="112">
        <f t="shared" si="0"/>
        <v>2070</v>
      </c>
      <c r="C193" s="113">
        <f>[10]С2.5!$BC$11</f>
        <v>0</v>
      </c>
    </row>
    <row r="194" spans="2:3" hidden="1" x14ac:dyDescent="0.2">
      <c r="B194" s="112">
        <f t="shared" si="0"/>
        <v>2071</v>
      </c>
      <c r="C194" s="113">
        <f>[10]С2.5!$BD$11</f>
        <v>0</v>
      </c>
    </row>
    <row r="195" spans="2:3" hidden="1" x14ac:dyDescent="0.2">
      <c r="B195" s="112">
        <f t="shared" si="0"/>
        <v>2072</v>
      </c>
      <c r="C195" s="113">
        <f>[10]С2.5!$BE$11</f>
        <v>0</v>
      </c>
    </row>
    <row r="196" spans="2:3" hidden="1" x14ac:dyDescent="0.2">
      <c r="B196" s="112">
        <f t="shared" si="0"/>
        <v>2073</v>
      </c>
      <c r="C196" s="113">
        <f>[10]С2.5!$BF$11</f>
        <v>0</v>
      </c>
    </row>
    <row r="197" spans="2:3" hidden="1" x14ac:dyDescent="0.2">
      <c r="B197" s="112">
        <f t="shared" si="0"/>
        <v>2074</v>
      </c>
      <c r="C197" s="113">
        <f>[10]С2.5!$BG$11</f>
        <v>0</v>
      </c>
    </row>
    <row r="198" spans="2:3" hidden="1" x14ac:dyDescent="0.2">
      <c r="B198" s="112">
        <f t="shared" si="0"/>
        <v>2075</v>
      </c>
      <c r="C198" s="113">
        <f>[10]С2.5!$BH$11</f>
        <v>0</v>
      </c>
    </row>
    <row r="199" spans="2:3" hidden="1" x14ac:dyDescent="0.2">
      <c r="B199" s="112">
        <f t="shared" si="0"/>
        <v>2076</v>
      </c>
      <c r="C199" s="113">
        <f>[10]С2.5!$BI$11</f>
        <v>0</v>
      </c>
    </row>
    <row r="200" spans="2:3" hidden="1" x14ac:dyDescent="0.2">
      <c r="B200" s="112">
        <f t="shared" si="0"/>
        <v>2077</v>
      </c>
      <c r="C200" s="113">
        <f>[10]С2.5!$BJ$11</f>
        <v>0</v>
      </c>
    </row>
    <row r="201" spans="2:3" hidden="1" x14ac:dyDescent="0.2">
      <c r="B201" s="112">
        <f t="shared" si="0"/>
        <v>2078</v>
      </c>
      <c r="C201" s="113">
        <f>[10]С2.5!$BK$11</f>
        <v>0</v>
      </c>
    </row>
    <row r="202" spans="2:3" hidden="1" x14ac:dyDescent="0.2">
      <c r="B202" s="112">
        <f t="shared" si="0"/>
        <v>2079</v>
      </c>
      <c r="C202" s="113">
        <f>[10]С2.5!$BL$11</f>
        <v>0</v>
      </c>
    </row>
    <row r="203" spans="2:3" hidden="1" x14ac:dyDescent="0.2">
      <c r="B203" s="112">
        <f t="shared" si="0"/>
        <v>2080</v>
      </c>
      <c r="C203" s="113">
        <f>[10]С2.5!$BM$11</f>
        <v>0</v>
      </c>
    </row>
    <row r="204" spans="2:3" hidden="1" x14ac:dyDescent="0.2">
      <c r="B204" s="112">
        <f t="shared" si="0"/>
        <v>2081</v>
      </c>
      <c r="C204" s="113">
        <f>[10]С2.5!$BN$11</f>
        <v>0</v>
      </c>
    </row>
    <row r="205" spans="2:3" hidden="1" x14ac:dyDescent="0.2">
      <c r="B205" s="112">
        <f t="shared" si="0"/>
        <v>2082</v>
      </c>
      <c r="C205" s="113">
        <f>[10]С2.5!$BO$11</f>
        <v>0</v>
      </c>
    </row>
    <row r="206" spans="2:3" hidden="1" x14ac:dyDescent="0.2">
      <c r="B206" s="112">
        <f t="shared" si="0"/>
        <v>2083</v>
      </c>
      <c r="C206" s="113">
        <f>[10]С2.5!$BP$11</f>
        <v>0</v>
      </c>
    </row>
    <row r="207" spans="2:3" hidden="1" x14ac:dyDescent="0.2">
      <c r="B207" s="112">
        <f t="shared" si="0"/>
        <v>2084</v>
      </c>
      <c r="C207" s="113">
        <f>[10]С2.5!$BQ$11</f>
        <v>0</v>
      </c>
    </row>
    <row r="208" spans="2:3" hidden="1" x14ac:dyDescent="0.2">
      <c r="B208" s="112">
        <f t="shared" si="0"/>
        <v>2085</v>
      </c>
      <c r="C208" s="113">
        <f>[10]С2.5!$BR$11</f>
        <v>0</v>
      </c>
    </row>
    <row r="209" spans="2:3" hidden="1" x14ac:dyDescent="0.2">
      <c r="B209" s="112">
        <f t="shared" ref="B209:B223" si="1">B208+1</f>
        <v>2086</v>
      </c>
      <c r="C209" s="113">
        <f>[10]С2.5!$BS$11</f>
        <v>0</v>
      </c>
    </row>
    <row r="210" spans="2:3" hidden="1" x14ac:dyDescent="0.2">
      <c r="B210" s="112">
        <f t="shared" si="1"/>
        <v>2087</v>
      </c>
      <c r="C210" s="113">
        <f>[10]С2.5!$BT$11</f>
        <v>0</v>
      </c>
    </row>
    <row r="211" spans="2:3" hidden="1" x14ac:dyDescent="0.2">
      <c r="B211" s="112">
        <f t="shared" si="1"/>
        <v>2088</v>
      </c>
      <c r="C211" s="113">
        <f>[10]С2.5!$BU$11</f>
        <v>0</v>
      </c>
    </row>
    <row r="212" spans="2:3" hidden="1" x14ac:dyDescent="0.2">
      <c r="B212" s="112">
        <f t="shared" si="1"/>
        <v>2089</v>
      </c>
      <c r="C212" s="113">
        <f>[10]С2.5!$BV$11</f>
        <v>0</v>
      </c>
    </row>
    <row r="213" spans="2:3" hidden="1" x14ac:dyDescent="0.2">
      <c r="B213" s="112">
        <f t="shared" si="1"/>
        <v>2090</v>
      </c>
      <c r="C213" s="113">
        <f>[10]С2.5!$BW$11</f>
        <v>0</v>
      </c>
    </row>
    <row r="214" spans="2:3" hidden="1" x14ac:dyDescent="0.2">
      <c r="B214" s="112">
        <f t="shared" si="1"/>
        <v>2091</v>
      </c>
      <c r="C214" s="113">
        <f>[10]С2.5!$BX$11</f>
        <v>0</v>
      </c>
    </row>
    <row r="215" spans="2:3" hidden="1" x14ac:dyDescent="0.2">
      <c r="B215" s="112">
        <f t="shared" si="1"/>
        <v>2092</v>
      </c>
      <c r="C215" s="113">
        <f>[10]С2.5!$BY$11</f>
        <v>0</v>
      </c>
    </row>
    <row r="216" spans="2:3" hidden="1" x14ac:dyDescent="0.2">
      <c r="B216" s="112">
        <f t="shared" si="1"/>
        <v>2093</v>
      </c>
      <c r="C216" s="113">
        <f>[10]С2.5!$BZ$11</f>
        <v>0</v>
      </c>
    </row>
    <row r="217" spans="2:3" hidden="1" x14ac:dyDescent="0.2">
      <c r="B217" s="112">
        <f t="shared" si="1"/>
        <v>2094</v>
      </c>
      <c r="C217" s="113">
        <f>[10]С2.5!$CA$11</f>
        <v>0</v>
      </c>
    </row>
    <row r="218" spans="2:3" hidden="1" x14ac:dyDescent="0.2">
      <c r="B218" s="112">
        <f t="shared" si="1"/>
        <v>2095</v>
      </c>
      <c r="C218" s="113">
        <f>[10]С2.5!$CB$11</f>
        <v>0</v>
      </c>
    </row>
    <row r="219" spans="2:3" hidden="1" x14ac:dyDescent="0.2">
      <c r="B219" s="112">
        <f t="shared" si="1"/>
        <v>2096</v>
      </c>
      <c r="C219" s="113">
        <f>[10]С2.5!$CC$11</f>
        <v>0</v>
      </c>
    </row>
    <row r="220" spans="2:3" hidden="1" x14ac:dyDescent="0.2">
      <c r="B220" s="112">
        <f t="shared" si="1"/>
        <v>2097</v>
      </c>
      <c r="C220" s="113">
        <f>[10]С2.5!$CD$11</f>
        <v>0</v>
      </c>
    </row>
    <row r="221" spans="2:3" hidden="1" x14ac:dyDescent="0.2">
      <c r="B221" s="112">
        <f t="shared" si="1"/>
        <v>2098</v>
      </c>
      <c r="C221" s="113">
        <f>[10]С2.5!$CE$11</f>
        <v>0</v>
      </c>
    </row>
    <row r="222" spans="2:3" hidden="1" x14ac:dyDescent="0.2">
      <c r="B222" s="112">
        <f t="shared" si="1"/>
        <v>2099</v>
      </c>
      <c r="C222" s="113">
        <f>[10]С2.5!$CF$11</f>
        <v>0</v>
      </c>
    </row>
    <row r="223" spans="2:3" ht="13.5" hidden="1" thickBot="1" x14ac:dyDescent="0.25">
      <c r="B223" s="114">
        <f t="shared" si="1"/>
        <v>2100</v>
      </c>
      <c r="C223" s="115">
        <f>[10]С2.5!$CG$11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Бергульский сс</vt:lpstr>
      <vt:lpstr>Биазинский сс</vt:lpstr>
      <vt:lpstr>Верх-Красноярский сс</vt:lpstr>
      <vt:lpstr>Гражданцевский сс</vt:lpstr>
      <vt:lpstr>Новотроицкий сс</vt:lpstr>
      <vt:lpstr>Останинский сс</vt:lpstr>
      <vt:lpstr>Остяцкий сс</vt:lpstr>
      <vt:lpstr>Потюкановский сс</vt:lpstr>
      <vt:lpstr>Северный сс</vt:lpstr>
      <vt:lpstr>Федоровский сс</vt:lpstr>
      <vt:lpstr>Чебаковский сс</vt:lpstr>
      <vt:lpstr>Чувашинский сс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Легостаева</dc:creator>
  <cp:lastModifiedBy>Смолина</cp:lastModifiedBy>
  <dcterms:created xsi:type="dcterms:W3CDTF">2023-01-18T04:49:07Z</dcterms:created>
  <dcterms:modified xsi:type="dcterms:W3CDTF">2025-01-29T01:54:40Z</dcterms:modified>
</cp:coreProperties>
</file>